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555"/>
  </bookViews>
  <sheets>
    <sheet name="报价汇总" sheetId="5" r:id="rId1"/>
    <sheet name="预算" sheetId="6" r:id="rId2"/>
    <sheet name="设计费" sheetId="7" r:id="rId3"/>
  </sheets>
  <definedNames>
    <definedName name="_xlnm.Print_Area" localSheetId="0">报价汇总!$A$1:$D$13</definedName>
    <definedName name="_xlnm.Print_Area" localSheetId="1">预算!$A$1:$L$73</definedName>
  </definedNames>
  <calcPr calcId="144525"/>
</workbook>
</file>

<file path=xl/sharedStrings.xml><?xml version="1.0" encoding="utf-8"?>
<sst xmlns="http://schemas.openxmlformats.org/spreadsheetml/2006/main" count="216" uniqueCount="152">
  <si>
    <t>东海学院工会活动室文创建设报价汇总</t>
  </si>
  <si>
    <t>项目名称：</t>
  </si>
  <si>
    <t>东海学院教育工会文创建设预算汇总表</t>
  </si>
  <si>
    <t>工程地址：</t>
  </si>
  <si>
    <t>闵行虹梅南路6001号</t>
  </si>
  <si>
    <t xml:space="preserve">面    积：                                                                                                                                                                                                                   </t>
  </si>
  <si>
    <r>
      <rPr>
        <sz val="11"/>
        <color theme="1"/>
        <rFont val="楷体"/>
        <charset val="134"/>
      </rPr>
      <t>360M</t>
    </r>
    <r>
      <rPr>
        <vertAlign val="superscript"/>
        <sz val="11"/>
        <color theme="1"/>
        <rFont val="楷体"/>
        <charset val="134"/>
      </rPr>
      <t>2</t>
    </r>
  </si>
  <si>
    <t>序号</t>
  </si>
  <si>
    <t>事项</t>
  </si>
  <si>
    <t>报价</t>
  </si>
  <si>
    <t>备注</t>
  </si>
  <si>
    <t>一</t>
  </si>
  <si>
    <t>装修报价</t>
  </si>
  <si>
    <t>二</t>
  </si>
  <si>
    <t>空调报价</t>
  </si>
  <si>
    <t>三</t>
  </si>
  <si>
    <t>消防报价</t>
  </si>
  <si>
    <t>四</t>
  </si>
  <si>
    <t>设计费</t>
  </si>
  <si>
    <t>五</t>
  </si>
  <si>
    <t>汇总（￥）</t>
  </si>
  <si>
    <t>东海学院工会活动室文创建设项目清单及报价明细表</t>
  </si>
  <si>
    <t>项目名称：东海学院工会活动室文创建设项目</t>
  </si>
  <si>
    <t>项目</t>
  </si>
  <si>
    <t>工程量</t>
  </si>
  <si>
    <t>单位</t>
  </si>
  <si>
    <t>主材
单价</t>
  </si>
  <si>
    <t>主材
损耗率</t>
  </si>
  <si>
    <t>辅料
单价</t>
  </si>
  <si>
    <t>主辅材
合计</t>
  </si>
  <si>
    <t>人工
单价</t>
  </si>
  <si>
    <t>人工费
合计</t>
  </si>
  <si>
    <t>合计</t>
  </si>
  <si>
    <t>一：内部装修报价</t>
  </si>
  <si>
    <t>A.地面工程</t>
  </si>
  <si>
    <t>地面修补找平</t>
  </si>
  <si>
    <t>平米</t>
  </si>
  <si>
    <t>原地面砂浆修补</t>
  </si>
  <si>
    <t>拼木式PVC地面</t>
  </si>
  <si>
    <t>PVC卷材</t>
  </si>
  <si>
    <t>玻化砖</t>
  </si>
  <si>
    <t>储藏间和办公室600*600</t>
  </si>
  <si>
    <t>纯色健身房地面</t>
  </si>
  <si>
    <t>配套踢脚线</t>
  </si>
  <si>
    <t>米</t>
  </si>
  <si>
    <t>304不锈钢</t>
  </si>
  <si>
    <t>阶梯（踏步）</t>
  </si>
  <si>
    <t>钢管+角铁+多层板+木地板</t>
  </si>
  <si>
    <t>小计</t>
  </si>
  <si>
    <t>B.顶面工程</t>
  </si>
  <si>
    <t>铝格栅吊顶</t>
  </si>
  <si>
    <t>黑色铝格栅</t>
  </si>
  <si>
    <t>石膏板吊顶（异形）</t>
  </si>
  <si>
    <t>76mm轻钢龙骨，石膏板，</t>
  </si>
  <si>
    <t>顶面深色乳胶漆</t>
  </si>
  <si>
    <t>立邦内墙涂料</t>
  </si>
  <si>
    <t>C.墙面，门窗</t>
  </si>
  <si>
    <t>100mm墙体轻钢龙骨隔断</t>
  </si>
  <si>
    <t>75mm轻钢龙骨，50mm隔音棉填充，石膏板，</t>
  </si>
  <si>
    <t>墙面贴网格布</t>
  </si>
  <si>
    <t>网格布+白胶+砂架+批刀+滚简</t>
  </si>
  <si>
    <t>墙面腻子批嵌</t>
  </si>
  <si>
    <t>内墙专用腻子</t>
  </si>
  <si>
    <t>墙面涂料</t>
  </si>
  <si>
    <t>木门</t>
  </si>
  <si>
    <t>套装门</t>
  </si>
  <si>
    <t>落地玻璃隔断</t>
  </si>
  <si>
    <t>12mm钢化玻璃、铝合金框</t>
  </si>
  <si>
    <t>金属隔断</t>
  </si>
  <si>
    <t>方管+铝合金</t>
  </si>
  <si>
    <t>窗帘</t>
  </si>
  <si>
    <t>半遮光窗帘</t>
  </si>
  <si>
    <t>墙面饰面板</t>
  </si>
  <si>
    <t>2.5mm贴实木皮饰面板</t>
  </si>
  <si>
    <t>装饰线条</t>
  </si>
  <si>
    <t>金属装饰嵌条</t>
  </si>
  <si>
    <t>金属装饰网</t>
  </si>
  <si>
    <t>形象墙（走道）</t>
  </si>
  <si>
    <t>75mm轻钢龙骨、石膏板、实木皮饰面板</t>
  </si>
  <si>
    <t>LOGO</t>
  </si>
  <si>
    <t>套</t>
  </si>
  <si>
    <t>雪弗板雕刻、烤漆</t>
  </si>
  <si>
    <t>水吧台</t>
  </si>
  <si>
    <t>人造大理石台面、钢架</t>
  </si>
  <si>
    <t>吊柜</t>
  </si>
  <si>
    <t>健身镜子</t>
  </si>
  <si>
    <t>健身房墙面软装文字</t>
  </si>
  <si>
    <t>内部装修总计</t>
  </si>
  <si>
    <t>二：强弱电报价</t>
  </si>
  <si>
    <t>A.水电工程</t>
  </si>
  <si>
    <t>配电箱</t>
  </si>
  <si>
    <t>新做电箱，空开</t>
  </si>
  <si>
    <t>2.5平方</t>
  </si>
  <si>
    <t>国标上海起帆2.5平方线, 单股铜线排放</t>
  </si>
  <si>
    <t>4平方</t>
  </si>
  <si>
    <t>国标上海起帆4平方线, 单股铜线排放</t>
  </si>
  <si>
    <t>强弱电PVC线管</t>
  </si>
  <si>
    <t>中财PVC6分线管，含配件等</t>
  </si>
  <si>
    <t>强电插座面板</t>
  </si>
  <si>
    <t>个</t>
  </si>
  <si>
    <t>西门子致典系列，含底盒</t>
  </si>
  <si>
    <t>强弱电开关面板</t>
  </si>
  <si>
    <t>平板灯</t>
  </si>
  <si>
    <t>600*600</t>
  </si>
  <si>
    <t>线条灯</t>
  </si>
  <si>
    <t>雷士LED线条灯2cm</t>
  </si>
  <si>
    <t>T5条形灯</t>
  </si>
  <si>
    <t>1200*600</t>
  </si>
  <si>
    <t>网络线排放</t>
  </si>
  <si>
    <t>康普 6类网线</t>
  </si>
  <si>
    <t>HDMI高清线</t>
  </si>
  <si>
    <t>HDMI线</t>
  </si>
  <si>
    <t>弱电网络面板</t>
  </si>
  <si>
    <t>安普面板，含模块，底盒</t>
  </si>
  <si>
    <t>Φ50排水管</t>
  </si>
  <si>
    <t>中财PVC</t>
  </si>
  <si>
    <t>Φ25给水管</t>
  </si>
  <si>
    <t>中财PPR</t>
  </si>
  <si>
    <t>水槽</t>
  </si>
  <si>
    <t>龙头</t>
  </si>
  <si>
    <t>三.其他</t>
  </si>
  <si>
    <t>A.其它工程</t>
  </si>
  <si>
    <t>施工安全措施费</t>
  </si>
  <si>
    <t>项</t>
  </si>
  <si>
    <t>脚手架租赁，灭火器，临时电，安全帽安全服</t>
  </si>
  <si>
    <t>铲除原墙体涂料、管线等</t>
  </si>
  <si>
    <t>垃圾清理</t>
  </si>
  <si>
    <t>垃圾市政外运</t>
  </si>
  <si>
    <t>施工放线</t>
  </si>
  <si>
    <t>现场定位</t>
  </si>
  <si>
    <t>围挡制作</t>
  </si>
  <si>
    <t>木工骨框架写真海报</t>
  </si>
  <si>
    <t>材料搬运</t>
  </si>
  <si>
    <t>材料垂直搬运</t>
  </si>
  <si>
    <t>施工期间日常垃圾清运</t>
  </si>
  <si>
    <t>运转到外运地点</t>
  </si>
  <si>
    <t>竣工保洁</t>
  </si>
  <si>
    <t>装修保洁</t>
  </si>
  <si>
    <t>四：费用表</t>
  </si>
  <si>
    <t>A.费用表</t>
  </si>
  <si>
    <t>直接费小计</t>
  </si>
  <si>
    <t>税金（6%）</t>
  </si>
  <si>
    <t>工程造价合计</t>
  </si>
  <si>
    <t>东海学院工会活动室文创建设项目设计报价表</t>
  </si>
  <si>
    <t>柜体编号</t>
  </si>
  <si>
    <t>数量</t>
  </si>
  <si>
    <t>单价</t>
  </si>
  <si>
    <t>装修设计</t>
  </si>
  <si>
    <t>包含：创意设计，施工图1套，不含审图及报审工作。</t>
  </si>
  <si>
    <t>其他费</t>
  </si>
  <si>
    <t>税金（9%）</t>
  </si>
  <si>
    <t>优惠后总价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</si>
</sst>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.00_);\(0.00\)"/>
  </numFmts>
  <fonts count="32">
    <font>
      <sz val="11"/>
      <color theme="1"/>
      <name val="Calibri"/>
      <charset val="134"/>
    </font>
    <font>
      <b/>
      <sz val="18"/>
      <color theme="1"/>
      <name val="楷体"/>
      <charset val="134"/>
    </font>
    <font>
      <b/>
      <sz val="11"/>
      <color theme="1"/>
      <name val="楷体"/>
      <charset val="134"/>
    </font>
    <font>
      <sz val="11"/>
      <color theme="1"/>
      <name val="楷体"/>
      <charset val="134"/>
    </font>
    <font>
      <b/>
      <sz val="11"/>
      <name val="楷体"/>
      <charset val="134"/>
    </font>
    <font>
      <sz val="11"/>
      <name val="楷体"/>
      <charset val="134"/>
    </font>
    <font>
      <sz val="11"/>
      <color theme="1"/>
      <name val="宋体"/>
      <charset val="134"/>
    </font>
    <font>
      <b/>
      <sz val="12"/>
      <color theme="1"/>
      <name val="楷体"/>
      <charset val="134"/>
    </font>
    <font>
      <sz val="11"/>
      <color theme="1"/>
      <name val="Calibri"/>
      <charset val="134"/>
    </font>
    <font>
      <sz val="11"/>
      <color theme="1"/>
      <name val="DengXian"/>
      <charset val="134"/>
      <scheme val="minor"/>
    </font>
    <font>
      <u/>
      <sz val="11"/>
      <color rgb="FF0000FF"/>
      <name val="DengXian"/>
      <charset val="0"/>
      <scheme val="minor"/>
    </font>
    <font>
      <u/>
      <sz val="11"/>
      <color rgb="FF800080"/>
      <name val="DengXian"/>
      <charset val="0"/>
      <scheme val="minor"/>
    </font>
    <font>
      <sz val="11"/>
      <color rgb="FFFF000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i/>
      <sz val="11"/>
      <color rgb="FF7F7F7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3"/>
      <color theme="3"/>
      <name val="DengXian"/>
      <charset val="134"/>
      <scheme val="minor"/>
    </font>
    <font>
      <b/>
      <sz val="11"/>
      <color theme="3"/>
      <name val="DengXian"/>
      <charset val="134"/>
      <scheme val="minor"/>
    </font>
    <font>
      <sz val="11"/>
      <color rgb="FF3F3F76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b/>
      <sz val="11"/>
      <color theme="0"/>
      <name val="DengXian"/>
      <charset val="134"/>
      <scheme val="minor"/>
    </font>
    <font>
      <sz val="11"/>
      <color rgb="FFFA7D00"/>
      <name val="DengXian"/>
      <charset val="0"/>
      <scheme val="minor"/>
    </font>
    <font>
      <b/>
      <sz val="11"/>
      <color theme="1"/>
      <name val="DengXian"/>
      <charset val="0"/>
      <scheme val="minor"/>
    </font>
    <font>
      <sz val="11"/>
      <color rgb="FF006100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rgb="FF9C6500"/>
      <name val="DengXian"/>
      <charset val="0"/>
      <scheme val="minor"/>
    </font>
    <font>
      <sz val="11"/>
      <color theme="0"/>
      <name val="DengXian"/>
      <charset val="0"/>
      <scheme val="minor"/>
    </font>
    <font>
      <sz val="11"/>
      <color theme="1"/>
      <name val="DengXian"/>
      <charset val="0"/>
      <scheme val="minor"/>
    </font>
    <font>
      <sz val="12"/>
      <name val="Courier"/>
      <charset val="134"/>
    </font>
    <font>
      <sz val="12"/>
      <name val="宋体"/>
      <charset val="134"/>
    </font>
    <font>
      <vertAlign val="superscript"/>
      <sz val="11"/>
      <color theme="1"/>
      <name val="楷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8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3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9" applyNumberFormat="0" applyAlignment="0" applyProtection="0">
      <alignment vertical="center"/>
    </xf>
    <xf numFmtId="0" fontId="19" fillId="8" borderId="10" applyNumberFormat="0" applyAlignment="0" applyProtection="0">
      <alignment vertical="center"/>
    </xf>
    <xf numFmtId="0" fontId="20" fillId="8" borderId="9" applyNumberFormat="0" applyAlignment="0" applyProtection="0">
      <alignment vertical="center"/>
    </xf>
    <xf numFmtId="0" fontId="21" fillId="9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9" fillId="0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76">
    <xf numFmtId="0" fontId="0" fillId="0" borderId="0" xfId="0"/>
    <xf numFmtId="0" fontId="1" fillId="2" borderId="1" xfId="19" applyFont="1" applyFill="1" applyBorder="1" applyAlignment="1">
      <alignment horizontal="center" vertical="center"/>
    </xf>
    <xf numFmtId="0" fontId="1" fillId="2" borderId="1" xfId="19" applyFont="1" applyFill="1" applyBorder="1" applyAlignment="1">
      <alignment vertical="center"/>
    </xf>
    <xf numFmtId="0" fontId="2" fillId="3" borderId="2" xfId="8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left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2" xfId="0" applyBorder="1"/>
    <xf numFmtId="0" fontId="3" fillId="0" borderId="5" xfId="0" applyFont="1" applyBorder="1" applyAlignment="1">
      <alignment horizontal="center" vertical="center" wrapText="1"/>
    </xf>
    <xf numFmtId="0" fontId="0" fillId="0" borderId="0" xfId="0" applyFill="1"/>
    <xf numFmtId="0" fontId="3" fillId="0" borderId="2" xfId="0" applyFont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2" fillId="2" borderId="2" xfId="19" applyFont="1" applyFill="1" applyBorder="1" applyAlignment="1">
      <alignment horizontal="center" vertical="center"/>
    </xf>
    <xf numFmtId="0" fontId="2" fillId="2" borderId="2" xfId="19" applyFont="1" applyFill="1" applyBorder="1" applyAlignment="1">
      <alignment horizontal="center" vertical="center" wrapText="1"/>
    </xf>
    <xf numFmtId="177" fontId="2" fillId="2" borderId="2" xfId="19" applyNumberFormat="1" applyFont="1" applyFill="1" applyBorder="1" applyAlignment="1">
      <alignment horizontal="center" vertical="center"/>
    </xf>
    <xf numFmtId="177" fontId="2" fillId="2" borderId="2" xfId="19" applyNumberFormat="1" applyFont="1" applyFill="1" applyBorder="1" applyAlignment="1">
      <alignment horizontal="center" vertical="center" wrapText="1"/>
    </xf>
    <xf numFmtId="0" fontId="2" fillId="3" borderId="2" xfId="8" applyFont="1" applyBorder="1" applyAlignment="1">
      <alignment horizontal="left" vertical="center" wrapText="1"/>
    </xf>
    <xf numFmtId="0" fontId="3" fillId="3" borderId="2" xfId="8" applyFont="1" applyBorder="1" applyAlignment="1">
      <alignment horizontal="left" vertical="center" wrapText="1"/>
    </xf>
    <xf numFmtId="0" fontId="3" fillId="4" borderId="2" xfId="8" applyFont="1" applyFill="1" applyBorder="1" applyAlignment="1">
      <alignment horizontal="center" vertical="center" wrapText="1"/>
    </xf>
    <xf numFmtId="0" fontId="2" fillId="5" borderId="2" xfId="8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177" fontId="3" fillId="0" borderId="2" xfId="1" applyNumberFormat="1" applyFont="1" applyFill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 wrapText="1"/>
    </xf>
    <xf numFmtId="9" fontId="3" fillId="0" borderId="2" xfId="3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9" fontId="3" fillId="0" borderId="2" xfId="0" applyNumberFormat="1" applyFont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177" fontId="3" fillId="6" borderId="2" xfId="0" applyNumberFormat="1" applyFont="1" applyFill="1" applyBorder="1" applyAlignment="1">
      <alignment horizontal="center" vertical="center"/>
    </xf>
    <xf numFmtId="9" fontId="3" fillId="6" borderId="2" xfId="0" applyNumberFormat="1" applyFont="1" applyFill="1" applyBorder="1" applyAlignment="1">
      <alignment horizontal="center" vertical="center" wrapText="1"/>
    </xf>
    <xf numFmtId="177" fontId="3" fillId="6" borderId="2" xfId="1" applyNumberFormat="1" applyFont="1" applyFill="1" applyBorder="1" applyAlignment="1">
      <alignment horizontal="center" vertical="center" wrapText="1"/>
    </xf>
    <xf numFmtId="177" fontId="3" fillId="6" borderId="2" xfId="0" applyNumberFormat="1" applyFont="1" applyFill="1" applyBorder="1" applyAlignment="1">
      <alignment horizontal="center" vertical="center" wrapText="1"/>
    </xf>
    <xf numFmtId="0" fontId="2" fillId="4" borderId="2" xfId="8" applyFont="1" applyFill="1" applyBorder="1" applyAlignment="1">
      <alignment horizontal="left" vertical="center" wrapText="1"/>
    </xf>
    <xf numFmtId="177" fontId="3" fillId="0" borderId="2" xfId="0" applyNumberFormat="1" applyFont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178" fontId="2" fillId="2" borderId="2" xfId="19" applyNumberFormat="1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6" fillId="0" borderId="0" xfId="0" applyFont="1" applyFill="1"/>
    <xf numFmtId="0" fontId="3" fillId="0" borderId="2" xfId="0" applyFont="1" applyBorder="1" applyAlignment="1">
      <alignment horizontal="left" vertical="center" wrapText="1"/>
    </xf>
    <xf numFmtId="178" fontId="3" fillId="6" borderId="2" xfId="0" applyNumberFormat="1" applyFont="1" applyFill="1" applyBorder="1" applyAlignment="1">
      <alignment horizontal="center" vertical="center" wrapText="1"/>
    </xf>
    <xf numFmtId="177" fontId="2" fillId="6" borderId="2" xfId="0" applyNumberFormat="1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177" fontId="3" fillId="0" borderId="2" xfId="0" applyNumberFormat="1" applyFont="1" applyBorder="1" applyAlignment="1"/>
    <xf numFmtId="177" fontId="3" fillId="0" borderId="2" xfId="0" applyNumberFormat="1" applyFont="1" applyFill="1" applyBorder="1" applyAlignment="1">
      <alignment horizontal="center"/>
    </xf>
    <xf numFmtId="177" fontId="3" fillId="0" borderId="2" xfId="1" applyNumberFormat="1" applyFont="1" applyBorder="1" applyAlignment="1"/>
    <xf numFmtId="177" fontId="3" fillId="0" borderId="2" xfId="0" applyNumberFormat="1" applyFont="1" applyBorder="1" applyAlignment="1">
      <alignment horizontal="center"/>
    </xf>
    <xf numFmtId="0" fontId="3" fillId="3" borderId="2" xfId="8" applyFont="1" applyBorder="1" applyAlignment="1">
      <alignment horizontal="center" vertical="center" wrapText="1"/>
    </xf>
    <xf numFmtId="178" fontId="3" fillId="0" borderId="2" xfId="0" applyNumberFormat="1" applyFont="1" applyBorder="1" applyAlignment="1">
      <alignment horizontal="center"/>
    </xf>
    <xf numFmtId="177" fontId="2" fillId="0" borderId="2" xfId="0" applyNumberFormat="1" applyFont="1" applyFill="1" applyBorder="1" applyAlignment="1">
      <alignment horizontal="center" vertical="center" wrapText="1"/>
    </xf>
    <xf numFmtId="0" fontId="1" fillId="2" borderId="0" xfId="19" applyFont="1" applyFill="1" applyBorder="1" applyAlignment="1">
      <alignment horizontal="center" vertical="center"/>
    </xf>
    <xf numFmtId="0" fontId="1" fillId="2" borderId="0" xfId="19" applyFont="1" applyFill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2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/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_QTN-001R1" xfId="49"/>
    <cellStyle name="常规 2 3" xfId="50"/>
    <cellStyle name="常规 3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4</xdr:col>
      <xdr:colOff>571500</xdr:colOff>
      <xdr:row>2</xdr:row>
      <xdr:rowOff>369570</xdr:rowOff>
    </xdr:from>
    <xdr:ext cx="65" cy="210128"/>
    <xdr:sp>
      <xdr:nvSpPr>
        <xdr:cNvPr id="2" name="文本框 1"/>
        <xdr:cNvSpPr txBox="1"/>
      </xdr:nvSpPr>
      <xdr:spPr>
        <a:xfrm>
          <a:off x="4610100" y="1217295"/>
          <a:ext cx="0" cy="209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7</xdr:col>
      <xdr:colOff>226110</xdr:colOff>
      <xdr:row>2</xdr:row>
      <xdr:rowOff>301568</xdr:rowOff>
    </xdr:from>
    <xdr:ext cx="45719" cy="45719"/>
    <xdr:sp>
      <xdr:nvSpPr>
        <xdr:cNvPr id="3" name="文本框 2"/>
        <xdr:cNvSpPr txBox="1"/>
      </xdr:nvSpPr>
      <xdr:spPr>
        <a:xfrm>
          <a:off x="6334760" y="1163320"/>
          <a:ext cx="45720" cy="457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571500</xdr:colOff>
      <xdr:row>36</xdr:row>
      <xdr:rowOff>369570</xdr:rowOff>
    </xdr:from>
    <xdr:ext cx="65" cy="191078"/>
    <xdr:sp>
      <xdr:nvSpPr>
        <xdr:cNvPr id="4" name="文本框 3"/>
        <xdr:cNvSpPr txBox="1"/>
      </xdr:nvSpPr>
      <xdr:spPr>
        <a:xfrm>
          <a:off x="4610100" y="13286105"/>
          <a:ext cx="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4</xdr:col>
      <xdr:colOff>571500</xdr:colOff>
      <xdr:row>55</xdr:row>
      <xdr:rowOff>369570</xdr:rowOff>
    </xdr:from>
    <xdr:ext cx="65" cy="191078"/>
    <xdr:sp>
      <xdr:nvSpPr>
        <xdr:cNvPr id="5" name="文本框 4"/>
        <xdr:cNvSpPr txBox="1"/>
      </xdr:nvSpPr>
      <xdr:spPr>
        <a:xfrm>
          <a:off x="4610100" y="20030440"/>
          <a:ext cx="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4</xdr:col>
      <xdr:colOff>571500</xdr:colOff>
      <xdr:row>55</xdr:row>
      <xdr:rowOff>369570</xdr:rowOff>
    </xdr:from>
    <xdr:ext cx="65" cy="191078"/>
    <xdr:sp>
      <xdr:nvSpPr>
        <xdr:cNvPr id="6" name="文本框 5"/>
        <xdr:cNvSpPr txBox="1"/>
      </xdr:nvSpPr>
      <xdr:spPr>
        <a:xfrm>
          <a:off x="4610100" y="20030440"/>
          <a:ext cx="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4</xdr:col>
      <xdr:colOff>571500</xdr:colOff>
      <xdr:row>66</xdr:row>
      <xdr:rowOff>369570</xdr:rowOff>
    </xdr:from>
    <xdr:ext cx="65" cy="191078"/>
    <xdr:sp>
      <xdr:nvSpPr>
        <xdr:cNvPr id="7" name="文本框 6"/>
        <xdr:cNvSpPr txBox="1"/>
      </xdr:nvSpPr>
      <xdr:spPr>
        <a:xfrm>
          <a:off x="4610100" y="23935055"/>
          <a:ext cx="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4</xdr:col>
      <xdr:colOff>571500</xdr:colOff>
      <xdr:row>66</xdr:row>
      <xdr:rowOff>369570</xdr:rowOff>
    </xdr:from>
    <xdr:ext cx="65" cy="191078"/>
    <xdr:sp>
      <xdr:nvSpPr>
        <xdr:cNvPr id="8" name="文本框 7"/>
        <xdr:cNvSpPr txBox="1"/>
      </xdr:nvSpPr>
      <xdr:spPr>
        <a:xfrm>
          <a:off x="4610100" y="23935055"/>
          <a:ext cx="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4</xdr:col>
      <xdr:colOff>571500</xdr:colOff>
      <xdr:row>66</xdr:row>
      <xdr:rowOff>369570</xdr:rowOff>
    </xdr:from>
    <xdr:ext cx="65" cy="191078"/>
    <xdr:sp>
      <xdr:nvSpPr>
        <xdr:cNvPr id="9" name="文本框 8"/>
        <xdr:cNvSpPr txBox="1"/>
      </xdr:nvSpPr>
      <xdr:spPr>
        <a:xfrm>
          <a:off x="4610100" y="23935055"/>
          <a:ext cx="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4</xdr:col>
      <xdr:colOff>571500</xdr:colOff>
      <xdr:row>66</xdr:row>
      <xdr:rowOff>369570</xdr:rowOff>
    </xdr:from>
    <xdr:ext cx="65" cy="191078"/>
    <xdr:sp>
      <xdr:nvSpPr>
        <xdr:cNvPr id="10" name="文本框 9"/>
        <xdr:cNvSpPr txBox="1"/>
      </xdr:nvSpPr>
      <xdr:spPr>
        <a:xfrm>
          <a:off x="4610100" y="23935055"/>
          <a:ext cx="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4</xdr:col>
      <xdr:colOff>571500</xdr:colOff>
      <xdr:row>66</xdr:row>
      <xdr:rowOff>369570</xdr:rowOff>
    </xdr:from>
    <xdr:ext cx="65" cy="191078"/>
    <xdr:sp>
      <xdr:nvSpPr>
        <xdr:cNvPr id="11" name="文本框 10"/>
        <xdr:cNvSpPr txBox="1"/>
      </xdr:nvSpPr>
      <xdr:spPr>
        <a:xfrm>
          <a:off x="4610100" y="23935055"/>
          <a:ext cx="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4</xdr:col>
      <xdr:colOff>571500</xdr:colOff>
      <xdr:row>66</xdr:row>
      <xdr:rowOff>369570</xdr:rowOff>
    </xdr:from>
    <xdr:ext cx="65" cy="191078"/>
    <xdr:sp>
      <xdr:nvSpPr>
        <xdr:cNvPr id="12" name="文本框 11"/>
        <xdr:cNvSpPr txBox="1"/>
      </xdr:nvSpPr>
      <xdr:spPr>
        <a:xfrm>
          <a:off x="4610100" y="23935055"/>
          <a:ext cx="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4</xdr:col>
      <xdr:colOff>571500</xdr:colOff>
      <xdr:row>67</xdr:row>
      <xdr:rowOff>0</xdr:rowOff>
    </xdr:from>
    <xdr:ext cx="65" cy="191078"/>
    <xdr:sp>
      <xdr:nvSpPr>
        <xdr:cNvPr id="13" name="文本框 12"/>
        <xdr:cNvSpPr txBox="1"/>
      </xdr:nvSpPr>
      <xdr:spPr>
        <a:xfrm>
          <a:off x="4610100" y="23935055"/>
          <a:ext cx="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4</xdr:col>
      <xdr:colOff>571500</xdr:colOff>
      <xdr:row>67</xdr:row>
      <xdr:rowOff>0</xdr:rowOff>
    </xdr:from>
    <xdr:ext cx="65" cy="191078"/>
    <xdr:sp>
      <xdr:nvSpPr>
        <xdr:cNvPr id="14" name="文本框 13"/>
        <xdr:cNvSpPr txBox="1"/>
      </xdr:nvSpPr>
      <xdr:spPr>
        <a:xfrm>
          <a:off x="4610100" y="23935055"/>
          <a:ext cx="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4</xdr:col>
      <xdr:colOff>571500</xdr:colOff>
      <xdr:row>67</xdr:row>
      <xdr:rowOff>0</xdr:rowOff>
    </xdr:from>
    <xdr:ext cx="65" cy="191078"/>
    <xdr:sp>
      <xdr:nvSpPr>
        <xdr:cNvPr id="15" name="文本框 14"/>
        <xdr:cNvSpPr txBox="1"/>
      </xdr:nvSpPr>
      <xdr:spPr>
        <a:xfrm>
          <a:off x="4610100" y="23935055"/>
          <a:ext cx="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4</xdr:col>
      <xdr:colOff>571500</xdr:colOff>
      <xdr:row>67</xdr:row>
      <xdr:rowOff>0</xdr:rowOff>
    </xdr:from>
    <xdr:ext cx="65" cy="191078"/>
    <xdr:sp>
      <xdr:nvSpPr>
        <xdr:cNvPr id="16" name="文本框 15"/>
        <xdr:cNvSpPr txBox="1"/>
      </xdr:nvSpPr>
      <xdr:spPr>
        <a:xfrm>
          <a:off x="4610100" y="23935055"/>
          <a:ext cx="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4</xdr:col>
      <xdr:colOff>571500</xdr:colOff>
      <xdr:row>66</xdr:row>
      <xdr:rowOff>369570</xdr:rowOff>
    </xdr:from>
    <xdr:ext cx="65" cy="191078"/>
    <xdr:sp>
      <xdr:nvSpPr>
        <xdr:cNvPr id="17" name="文本框 16"/>
        <xdr:cNvSpPr txBox="1"/>
      </xdr:nvSpPr>
      <xdr:spPr>
        <a:xfrm>
          <a:off x="4610100" y="23935055"/>
          <a:ext cx="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4</xdr:col>
      <xdr:colOff>571500</xdr:colOff>
      <xdr:row>66</xdr:row>
      <xdr:rowOff>369570</xdr:rowOff>
    </xdr:from>
    <xdr:ext cx="65" cy="191078"/>
    <xdr:sp>
      <xdr:nvSpPr>
        <xdr:cNvPr id="18" name="文本框 17"/>
        <xdr:cNvSpPr txBox="1"/>
      </xdr:nvSpPr>
      <xdr:spPr>
        <a:xfrm>
          <a:off x="4610100" y="23935055"/>
          <a:ext cx="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4</xdr:col>
      <xdr:colOff>571500</xdr:colOff>
      <xdr:row>67</xdr:row>
      <xdr:rowOff>0</xdr:rowOff>
    </xdr:from>
    <xdr:ext cx="65" cy="191078"/>
    <xdr:sp>
      <xdr:nvSpPr>
        <xdr:cNvPr id="19" name="文本框 18"/>
        <xdr:cNvSpPr txBox="1"/>
      </xdr:nvSpPr>
      <xdr:spPr>
        <a:xfrm>
          <a:off x="4610100" y="23935055"/>
          <a:ext cx="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4</xdr:col>
      <xdr:colOff>571500</xdr:colOff>
      <xdr:row>67</xdr:row>
      <xdr:rowOff>0</xdr:rowOff>
    </xdr:from>
    <xdr:ext cx="65" cy="191078"/>
    <xdr:sp>
      <xdr:nvSpPr>
        <xdr:cNvPr id="20" name="文本框 19"/>
        <xdr:cNvSpPr txBox="1"/>
      </xdr:nvSpPr>
      <xdr:spPr>
        <a:xfrm>
          <a:off x="4610100" y="23935055"/>
          <a:ext cx="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4</xdr:col>
      <xdr:colOff>571500</xdr:colOff>
      <xdr:row>68</xdr:row>
      <xdr:rowOff>0</xdr:rowOff>
    </xdr:from>
    <xdr:ext cx="65" cy="191078"/>
    <xdr:sp>
      <xdr:nvSpPr>
        <xdr:cNvPr id="21" name="文本框 20"/>
        <xdr:cNvSpPr txBox="1"/>
      </xdr:nvSpPr>
      <xdr:spPr>
        <a:xfrm>
          <a:off x="4610100" y="24290020"/>
          <a:ext cx="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4</xdr:col>
      <xdr:colOff>571500</xdr:colOff>
      <xdr:row>68</xdr:row>
      <xdr:rowOff>0</xdr:rowOff>
    </xdr:from>
    <xdr:ext cx="65" cy="191078"/>
    <xdr:sp>
      <xdr:nvSpPr>
        <xdr:cNvPr id="22" name="文本框 21"/>
        <xdr:cNvSpPr txBox="1"/>
      </xdr:nvSpPr>
      <xdr:spPr>
        <a:xfrm>
          <a:off x="4610100" y="24290020"/>
          <a:ext cx="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4</xdr:col>
      <xdr:colOff>571500</xdr:colOff>
      <xdr:row>73</xdr:row>
      <xdr:rowOff>0</xdr:rowOff>
    </xdr:from>
    <xdr:ext cx="65" cy="194253"/>
    <xdr:sp>
      <xdr:nvSpPr>
        <xdr:cNvPr id="23" name="文本框 22"/>
        <xdr:cNvSpPr txBox="1"/>
      </xdr:nvSpPr>
      <xdr:spPr>
        <a:xfrm>
          <a:off x="4610100" y="26064845"/>
          <a:ext cx="0" cy="1936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4</xdr:col>
      <xdr:colOff>571500</xdr:colOff>
      <xdr:row>73</xdr:row>
      <xdr:rowOff>0</xdr:rowOff>
    </xdr:from>
    <xdr:ext cx="65" cy="194253"/>
    <xdr:sp>
      <xdr:nvSpPr>
        <xdr:cNvPr id="24" name="文本框 23"/>
        <xdr:cNvSpPr txBox="1"/>
      </xdr:nvSpPr>
      <xdr:spPr>
        <a:xfrm>
          <a:off x="4610100" y="26064845"/>
          <a:ext cx="0" cy="1936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4</xdr:col>
      <xdr:colOff>571500</xdr:colOff>
      <xdr:row>3</xdr:row>
      <xdr:rowOff>0</xdr:rowOff>
    </xdr:from>
    <xdr:ext cx="65" cy="210128"/>
    <xdr:sp>
      <xdr:nvSpPr>
        <xdr:cNvPr id="25" name="文本框 24"/>
        <xdr:cNvSpPr txBox="1"/>
      </xdr:nvSpPr>
      <xdr:spPr>
        <a:xfrm>
          <a:off x="4610100" y="1217295"/>
          <a:ext cx="0" cy="209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8"/>
  <sheetViews>
    <sheetView tabSelected="1" zoomScale="115" zoomScaleNormal="115" workbookViewId="0">
      <selection activeCell="C13" sqref="C13:D13"/>
    </sheetView>
  </sheetViews>
  <sheetFormatPr defaultColWidth="9.14159292035398" defaultRowHeight="14.25" outlineLevelCol="3"/>
  <cols>
    <col min="1" max="1" width="16.141592920354" customWidth="1"/>
    <col min="2" max="2" width="39.7079646017699" customWidth="1"/>
    <col min="3" max="3" width="31.5663716814159" customWidth="1"/>
    <col min="4" max="4" width="26.283185840708" customWidth="1"/>
  </cols>
  <sheetData>
    <row r="1" ht="39.95" customHeight="1" spans="1:4">
      <c r="A1" s="60" t="s">
        <v>0</v>
      </c>
      <c r="B1" s="60"/>
      <c r="C1" s="60"/>
      <c r="D1" s="61"/>
    </row>
    <row r="2" ht="27.95" customHeight="1" spans="1:4">
      <c r="A2" s="62" t="s">
        <v>1</v>
      </c>
      <c r="B2" s="62" t="s">
        <v>2</v>
      </c>
      <c r="C2" s="62"/>
      <c r="D2" s="62"/>
    </row>
    <row r="3" ht="27.95" customHeight="1" spans="1:4">
      <c r="A3" s="62" t="s">
        <v>3</v>
      </c>
      <c r="B3" s="62" t="s">
        <v>4</v>
      </c>
      <c r="C3" s="62"/>
      <c r="D3" s="62"/>
    </row>
    <row r="4" ht="27.95" customHeight="1" spans="1:4">
      <c r="A4" s="62" t="s">
        <v>5</v>
      </c>
      <c r="B4" s="62" t="s">
        <v>6</v>
      </c>
      <c r="C4" s="62"/>
      <c r="D4" s="62"/>
    </row>
    <row r="5" ht="27.95" customHeight="1" spans="1:4">
      <c r="A5" s="63" t="s">
        <v>7</v>
      </c>
      <c r="B5" s="63" t="s">
        <v>8</v>
      </c>
      <c r="C5" s="63" t="s">
        <v>9</v>
      </c>
      <c r="D5" s="63" t="s">
        <v>10</v>
      </c>
    </row>
    <row r="6" ht="27.95" customHeight="1" spans="1:4">
      <c r="A6" s="11" t="s">
        <v>11</v>
      </c>
      <c r="B6" s="64" t="s">
        <v>12</v>
      </c>
      <c r="C6" s="65">
        <f>预算!K73</f>
        <v>0</v>
      </c>
      <c r="D6" s="66"/>
    </row>
    <row r="7" ht="27.95" customHeight="1" spans="1:4">
      <c r="A7" s="11" t="s">
        <v>13</v>
      </c>
      <c r="B7" s="64" t="s">
        <v>14</v>
      </c>
      <c r="C7" s="65">
        <f>预算!K74</f>
        <v>0</v>
      </c>
      <c r="D7" s="66"/>
    </row>
    <row r="8" ht="27.95" customHeight="1" spans="1:4">
      <c r="A8" s="11" t="s">
        <v>15</v>
      </c>
      <c r="B8" s="64" t="s">
        <v>16</v>
      </c>
      <c r="C8" s="65">
        <f>预算!K75</f>
        <v>0</v>
      </c>
      <c r="D8" s="66"/>
    </row>
    <row r="9" ht="27.95" customHeight="1" spans="1:4">
      <c r="A9" s="11" t="s">
        <v>17</v>
      </c>
      <c r="B9" s="64" t="s">
        <v>18</v>
      </c>
      <c r="C9" s="65">
        <f>预算!K76</f>
        <v>0</v>
      </c>
      <c r="D9" s="66"/>
    </row>
    <row r="10" ht="27.95" customHeight="1" spans="1:4">
      <c r="A10" s="11" t="s">
        <v>19</v>
      </c>
      <c r="B10" s="11" t="s">
        <v>20</v>
      </c>
      <c r="C10" s="67">
        <f>C6+C9</f>
        <v>0</v>
      </c>
      <c r="D10" s="66"/>
    </row>
    <row r="11" ht="17.1" customHeight="1" spans="1:4">
      <c r="A11" s="68"/>
      <c r="B11" s="68"/>
      <c r="C11" s="69"/>
      <c r="D11" s="70"/>
    </row>
    <row r="12" spans="1:4">
      <c r="A12" s="71"/>
      <c r="B12" s="71"/>
      <c r="C12" s="72"/>
      <c r="D12" s="72"/>
    </row>
    <row r="13" ht="14.1" customHeight="1" spans="1:4">
      <c r="A13" s="71"/>
      <c r="B13" s="71"/>
      <c r="C13" s="73"/>
      <c r="D13" s="72"/>
    </row>
    <row r="14" spans="1:4">
      <c r="A14" s="74"/>
      <c r="B14" s="74"/>
      <c r="C14" s="74"/>
      <c r="D14" s="74"/>
    </row>
    <row r="15" spans="1:4">
      <c r="A15" s="74"/>
      <c r="B15" s="74"/>
      <c r="C15" s="74"/>
      <c r="D15" s="74"/>
    </row>
    <row r="16" spans="1:4">
      <c r="A16" s="74"/>
      <c r="B16" s="74"/>
      <c r="C16" s="74"/>
      <c r="D16" s="74"/>
    </row>
    <row r="17" spans="1:4">
      <c r="A17" s="74"/>
      <c r="B17" s="74"/>
      <c r="C17" s="74"/>
      <c r="D17" s="74"/>
    </row>
    <row r="18" spans="1:4">
      <c r="A18" s="74"/>
      <c r="B18" s="74"/>
      <c r="C18" s="74"/>
      <c r="D18" s="74"/>
    </row>
    <row r="19" spans="1:4">
      <c r="A19" s="74"/>
      <c r="B19" s="74"/>
      <c r="C19" s="74"/>
      <c r="D19" s="74"/>
    </row>
    <row r="20" spans="1:4">
      <c r="A20" s="74"/>
      <c r="B20" s="74"/>
      <c r="C20" s="74"/>
      <c r="D20" s="74"/>
    </row>
    <row r="21" spans="1:4">
      <c r="A21" s="74"/>
      <c r="B21" s="74"/>
      <c r="C21" s="74"/>
      <c r="D21" s="74"/>
    </row>
    <row r="22" spans="1:4">
      <c r="A22" s="74"/>
      <c r="B22" s="74"/>
      <c r="C22" s="74"/>
      <c r="D22" s="74"/>
    </row>
    <row r="23" spans="1:4">
      <c r="A23" s="74"/>
      <c r="B23" s="74"/>
      <c r="C23" s="74"/>
      <c r="D23" s="74"/>
    </row>
    <row r="24" spans="1:4">
      <c r="A24" s="74"/>
      <c r="B24" s="74"/>
      <c r="C24" s="74"/>
      <c r="D24" s="74"/>
    </row>
    <row r="25" spans="1:4">
      <c r="A25" s="74"/>
      <c r="B25" s="74"/>
      <c r="C25" s="74"/>
      <c r="D25" s="74"/>
    </row>
    <row r="26" spans="1:4">
      <c r="A26" s="74"/>
      <c r="B26" s="74"/>
      <c r="C26" s="74"/>
      <c r="D26" s="74"/>
    </row>
    <row r="27" spans="1:4">
      <c r="A27" s="74"/>
      <c r="B27" s="74"/>
      <c r="C27" s="74"/>
      <c r="D27" s="74"/>
    </row>
    <row r="28" spans="1:4">
      <c r="A28" s="75"/>
      <c r="B28" s="75"/>
      <c r="C28" s="75"/>
      <c r="D28" s="75"/>
    </row>
  </sheetData>
  <mergeCells count="19">
    <mergeCell ref="A1:D1"/>
    <mergeCell ref="A12:B12"/>
    <mergeCell ref="C12:D12"/>
    <mergeCell ref="A13:B13"/>
    <mergeCell ref="C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</mergeCells>
  <pageMargins left="1.69291338582677" right="0.708661417322835" top="0.748031496062992" bottom="0.748031496062992" header="0.31496062992126" footer="0.31496062992126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3"/>
  <sheetViews>
    <sheetView workbookViewId="0">
      <pane ySplit="3" topLeftCell="A4" activePane="bottomLeft" state="frozen"/>
      <selection/>
      <selection pane="bottomLeft" activeCell="A2" sqref="A2:L2"/>
    </sheetView>
  </sheetViews>
  <sheetFormatPr defaultColWidth="9" defaultRowHeight="14.25"/>
  <cols>
    <col min="2" max="2" width="27.858407079646" customWidth="1"/>
    <col min="3" max="3" width="10.4247787610619" customWidth="1"/>
    <col min="5" max="5" width="10.7079646017699" customWidth="1"/>
    <col min="7" max="7" width="9.14159292035398" customWidth="1"/>
    <col min="8" max="8" width="11.283185840708" customWidth="1"/>
    <col min="9" max="9" width="9.56637168141593" customWidth="1"/>
    <col min="10" max="10" width="9.70796460176991" customWidth="1"/>
    <col min="11" max="11" width="15" customWidth="1"/>
    <col min="12" max="13" width="38.4247787610619" customWidth="1"/>
  </cols>
  <sheetData>
    <row r="1" ht="39.95" customHeight="1" spans="1:12">
      <c r="A1" s="1" t="s">
        <v>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7.95" customHeight="1" spans="1:12">
      <c r="A2" s="16" t="s">
        <v>22</v>
      </c>
      <c r="B2" s="16"/>
      <c r="C2" s="16"/>
      <c r="D2" s="16"/>
      <c r="E2" s="17"/>
      <c r="F2" s="16"/>
      <c r="G2" s="16"/>
      <c r="H2" s="16"/>
      <c r="I2" s="16"/>
      <c r="J2" s="16"/>
      <c r="K2" s="16"/>
      <c r="L2" s="16"/>
    </row>
    <row r="3" ht="27.95" customHeight="1" spans="1:12">
      <c r="A3" s="18" t="s">
        <v>7</v>
      </c>
      <c r="B3" s="19" t="s">
        <v>23</v>
      </c>
      <c r="C3" s="20" t="s">
        <v>24</v>
      </c>
      <c r="D3" s="19" t="s">
        <v>25</v>
      </c>
      <c r="E3" s="21" t="s">
        <v>26</v>
      </c>
      <c r="F3" s="19" t="s">
        <v>27</v>
      </c>
      <c r="G3" s="21" t="s">
        <v>28</v>
      </c>
      <c r="H3" s="21" t="s">
        <v>29</v>
      </c>
      <c r="I3" s="43" t="s">
        <v>30</v>
      </c>
      <c r="J3" s="21" t="s">
        <v>31</v>
      </c>
      <c r="K3" s="19" t="s">
        <v>32</v>
      </c>
      <c r="L3" s="19" t="s">
        <v>10</v>
      </c>
    </row>
    <row r="4" ht="27.95" customHeight="1" spans="1:12">
      <c r="A4" s="22" t="s">
        <v>33</v>
      </c>
      <c r="B4" s="23"/>
      <c r="C4" s="23"/>
      <c r="D4" s="23"/>
      <c r="E4" s="24"/>
      <c r="F4" s="23"/>
      <c r="G4" s="23"/>
      <c r="H4" s="23"/>
      <c r="I4" s="23"/>
      <c r="J4" s="23"/>
      <c r="K4" s="23"/>
      <c r="L4" s="23"/>
    </row>
    <row r="5" ht="27.95" customHeight="1" spans="1:12">
      <c r="A5" s="25" t="s">
        <v>34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ht="27.95" customHeight="1" spans="1:12">
      <c r="A6" s="26">
        <v>1</v>
      </c>
      <c r="B6" s="26" t="s">
        <v>35</v>
      </c>
      <c r="C6" s="27">
        <v>50</v>
      </c>
      <c r="D6" s="26" t="s">
        <v>36</v>
      </c>
      <c r="E6" s="28">
        <v>0</v>
      </c>
      <c r="F6" s="29">
        <v>0.05</v>
      </c>
      <c r="G6" s="30">
        <v>0</v>
      </c>
      <c r="H6" s="31">
        <f>(G6+E6)*C6*(1+F6)</f>
        <v>0</v>
      </c>
      <c r="I6" s="44">
        <v>0</v>
      </c>
      <c r="J6" s="28">
        <f>I6*C6</f>
        <v>0</v>
      </c>
      <c r="K6" s="28">
        <f>H6+J6</f>
        <v>0</v>
      </c>
      <c r="L6" s="45" t="s">
        <v>37</v>
      </c>
    </row>
    <row r="7" s="15" customFormat="1" ht="27.95" customHeight="1" spans="1:12">
      <c r="A7" s="26">
        <v>2</v>
      </c>
      <c r="B7" s="26" t="s">
        <v>38</v>
      </c>
      <c r="C7" s="27">
        <f>210-C11</f>
        <v>160.8</v>
      </c>
      <c r="D7" s="26" t="s">
        <v>36</v>
      </c>
      <c r="E7" s="28">
        <v>0</v>
      </c>
      <c r="F7" s="29">
        <v>0.05</v>
      </c>
      <c r="G7" s="30">
        <v>0</v>
      </c>
      <c r="H7" s="28">
        <f t="shared" ref="H7:H8" si="0">(G7+E7)*C7*(1+F7)</f>
        <v>0</v>
      </c>
      <c r="I7" s="44">
        <v>0</v>
      </c>
      <c r="J7" s="28">
        <f t="shared" ref="J7:J8" si="1">I7*C7</f>
        <v>0</v>
      </c>
      <c r="K7" s="28">
        <f t="shared" ref="K7:K28" si="2">H7+J7</f>
        <v>0</v>
      </c>
      <c r="L7" s="45" t="s">
        <v>39</v>
      </c>
    </row>
    <row r="8" s="15" customFormat="1" ht="27.95" customHeight="1" spans="1:13">
      <c r="A8" s="26">
        <v>3</v>
      </c>
      <c r="B8" s="26" t="s">
        <v>40</v>
      </c>
      <c r="C8" s="27">
        <v>21</v>
      </c>
      <c r="D8" s="26" t="s">
        <v>36</v>
      </c>
      <c r="E8" s="28">
        <v>0</v>
      </c>
      <c r="F8" s="29">
        <v>0.05</v>
      </c>
      <c r="G8" s="30">
        <v>0</v>
      </c>
      <c r="H8" s="28">
        <f t="shared" si="0"/>
        <v>0</v>
      </c>
      <c r="I8" s="44">
        <v>0</v>
      </c>
      <c r="J8" s="28">
        <f t="shared" si="1"/>
        <v>0</v>
      </c>
      <c r="K8" s="28">
        <f t="shared" si="2"/>
        <v>0</v>
      </c>
      <c r="L8" s="45" t="s">
        <v>41</v>
      </c>
      <c r="M8" s="46"/>
    </row>
    <row r="9" s="15" customFormat="1" ht="27.95" customHeight="1" spans="1:13">
      <c r="A9" s="26">
        <v>4</v>
      </c>
      <c r="B9" s="26" t="s">
        <v>42</v>
      </c>
      <c r="C9" s="27">
        <v>130</v>
      </c>
      <c r="D9" s="26" t="s">
        <v>36</v>
      </c>
      <c r="E9" s="28">
        <v>0</v>
      </c>
      <c r="F9" s="29">
        <v>0.05</v>
      </c>
      <c r="G9" s="30">
        <v>0</v>
      </c>
      <c r="H9" s="28">
        <f t="shared" ref="H9" si="3">(G9+E9)*C9*(1+F9)</f>
        <v>0</v>
      </c>
      <c r="I9" s="44">
        <v>0</v>
      </c>
      <c r="J9" s="28">
        <f t="shared" ref="J9" si="4">I9*C9</f>
        <v>0</v>
      </c>
      <c r="K9" s="28">
        <f t="shared" ref="K9" si="5">H9+J9</f>
        <v>0</v>
      </c>
      <c r="L9" s="45" t="s">
        <v>39</v>
      </c>
      <c r="M9" s="46"/>
    </row>
    <row r="10" ht="27.95" customHeight="1" spans="1:12">
      <c r="A10" s="26">
        <v>5</v>
      </c>
      <c r="B10" s="26" t="s">
        <v>43</v>
      </c>
      <c r="C10" s="27">
        <v>100</v>
      </c>
      <c r="D10" s="26" t="s">
        <v>44</v>
      </c>
      <c r="E10" s="28">
        <v>0</v>
      </c>
      <c r="F10" s="29">
        <v>0</v>
      </c>
      <c r="G10" s="30">
        <v>0</v>
      </c>
      <c r="H10" s="31">
        <f t="shared" ref="H10:H11" si="6">(G10+E10)*C10*(1+F10)</f>
        <v>0</v>
      </c>
      <c r="I10" s="44">
        <v>0</v>
      </c>
      <c r="J10" s="28">
        <f t="shared" ref="J10:J11" si="7">I10*C10</f>
        <v>0</v>
      </c>
      <c r="K10" s="28">
        <f t="shared" ref="K10:K11" si="8">H10+J10</f>
        <v>0</v>
      </c>
      <c r="L10" s="45" t="s">
        <v>45</v>
      </c>
    </row>
    <row r="11" ht="27.95" customHeight="1" spans="1:12">
      <c r="A11" s="26">
        <v>6</v>
      </c>
      <c r="B11" s="26" t="s">
        <v>46</v>
      </c>
      <c r="C11" s="27">
        <f>8.2*6</f>
        <v>49.2</v>
      </c>
      <c r="D11" s="26" t="s">
        <v>36</v>
      </c>
      <c r="E11" s="28">
        <v>0</v>
      </c>
      <c r="F11" s="29">
        <v>0.05</v>
      </c>
      <c r="G11" s="30">
        <v>0</v>
      </c>
      <c r="H11" s="31">
        <f t="shared" si="6"/>
        <v>0</v>
      </c>
      <c r="I11" s="44">
        <v>0</v>
      </c>
      <c r="J11" s="28">
        <f t="shared" si="7"/>
        <v>0</v>
      </c>
      <c r="K11" s="28">
        <f t="shared" si="8"/>
        <v>0</v>
      </c>
      <c r="L11" s="45" t="s">
        <v>47</v>
      </c>
    </row>
    <row r="12" ht="27.95" customHeight="1" spans="1:12">
      <c r="A12" s="26"/>
      <c r="B12" s="26" t="s">
        <v>48</v>
      </c>
      <c r="C12" s="27"/>
      <c r="D12" s="26"/>
      <c r="E12" s="28"/>
      <c r="F12" s="29"/>
      <c r="G12" s="30"/>
      <c r="H12" s="31"/>
      <c r="I12" s="44"/>
      <c r="J12" s="28"/>
      <c r="K12" s="28">
        <f>SUM(K6:K11)</f>
        <v>0</v>
      </c>
      <c r="L12" s="47"/>
    </row>
    <row r="13" ht="27.95" customHeight="1" spans="1:12">
      <c r="A13" s="25" t="s">
        <v>49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</row>
    <row r="14" ht="27.95" customHeight="1" spans="1:12">
      <c r="A14" s="26">
        <v>1</v>
      </c>
      <c r="B14" s="26" t="s">
        <v>50</v>
      </c>
      <c r="C14" s="27">
        <v>320</v>
      </c>
      <c r="D14" s="26" t="s">
        <v>36</v>
      </c>
      <c r="E14" s="28">
        <v>0</v>
      </c>
      <c r="F14" s="29">
        <v>0.05</v>
      </c>
      <c r="G14" s="30">
        <v>0</v>
      </c>
      <c r="H14" s="31">
        <f t="shared" ref="H14:H16" si="9">(G14+E14)*C14*(1+F14)</f>
        <v>0</v>
      </c>
      <c r="I14" s="44">
        <v>0</v>
      </c>
      <c r="J14" s="28">
        <f t="shared" ref="J14:J16" si="10">I14*C14</f>
        <v>0</v>
      </c>
      <c r="K14" s="28">
        <f t="shared" ref="K14:K16" si="11">H14+J14</f>
        <v>0</v>
      </c>
      <c r="L14" s="45" t="s">
        <v>51</v>
      </c>
    </row>
    <row r="15" ht="27.95" customHeight="1" spans="1:12">
      <c r="A15" s="26">
        <v>2</v>
      </c>
      <c r="B15" s="26" t="s">
        <v>52</v>
      </c>
      <c r="C15" s="27">
        <v>40</v>
      </c>
      <c r="D15" s="26" t="s">
        <v>36</v>
      </c>
      <c r="E15" s="28">
        <v>0</v>
      </c>
      <c r="F15" s="29">
        <v>0.05</v>
      </c>
      <c r="G15" s="30">
        <v>0</v>
      </c>
      <c r="H15" s="31">
        <f t="shared" si="9"/>
        <v>0</v>
      </c>
      <c r="I15" s="44">
        <v>0</v>
      </c>
      <c r="J15" s="28">
        <f t="shared" si="10"/>
        <v>0</v>
      </c>
      <c r="K15" s="28">
        <f t="shared" si="11"/>
        <v>0</v>
      </c>
      <c r="L15" s="45" t="s">
        <v>53</v>
      </c>
    </row>
    <row r="16" ht="27.95" customHeight="1" spans="1:12">
      <c r="A16" s="26">
        <v>3</v>
      </c>
      <c r="B16" s="26" t="s">
        <v>54</v>
      </c>
      <c r="C16" s="27">
        <v>360</v>
      </c>
      <c r="D16" s="26" t="s">
        <v>36</v>
      </c>
      <c r="E16" s="28">
        <v>0</v>
      </c>
      <c r="F16" s="29">
        <v>0.05</v>
      </c>
      <c r="G16" s="30">
        <v>0</v>
      </c>
      <c r="H16" s="31">
        <f t="shared" si="9"/>
        <v>0</v>
      </c>
      <c r="I16" s="44">
        <v>0</v>
      </c>
      <c r="J16" s="28">
        <f t="shared" si="10"/>
        <v>0</v>
      </c>
      <c r="K16" s="28">
        <f t="shared" si="11"/>
        <v>0</v>
      </c>
      <c r="L16" s="45" t="s">
        <v>55</v>
      </c>
    </row>
    <row r="17" ht="27.95" customHeight="1" spans="1:12">
      <c r="A17" s="26"/>
      <c r="B17" s="26" t="s">
        <v>48</v>
      </c>
      <c r="C17" s="27"/>
      <c r="D17" s="26"/>
      <c r="E17" s="28"/>
      <c r="F17" s="29"/>
      <c r="G17" s="30"/>
      <c r="H17" s="31"/>
      <c r="I17" s="44"/>
      <c r="J17" s="28"/>
      <c r="K17" s="28">
        <f>SUM(K14:K16)</f>
        <v>0</v>
      </c>
      <c r="L17" s="47"/>
    </row>
    <row r="18" ht="27.95" customHeight="1" spans="1:12">
      <c r="A18" s="25" t="s">
        <v>56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</row>
    <row r="19" ht="27.95" customHeight="1" spans="1:12">
      <c r="A19" s="26">
        <v>1</v>
      </c>
      <c r="B19" s="26" t="s">
        <v>57</v>
      </c>
      <c r="C19" s="27">
        <v>106</v>
      </c>
      <c r="D19" s="26" t="s">
        <v>36</v>
      </c>
      <c r="E19" s="28">
        <v>0</v>
      </c>
      <c r="F19" s="32">
        <v>0.05</v>
      </c>
      <c r="G19" s="28">
        <v>0</v>
      </c>
      <c r="H19" s="28">
        <v>0</v>
      </c>
      <c r="I19" s="28">
        <v>0</v>
      </c>
      <c r="J19" s="28">
        <f>I19*C19</f>
        <v>0</v>
      </c>
      <c r="K19" s="28">
        <f>H19+J19</f>
        <v>0</v>
      </c>
      <c r="L19" s="45" t="s">
        <v>58</v>
      </c>
    </row>
    <row r="20" ht="27.95" customHeight="1" spans="1:12">
      <c r="A20" s="26">
        <v>2</v>
      </c>
      <c r="B20" s="33" t="s">
        <v>59</v>
      </c>
      <c r="C20" s="27">
        <v>106</v>
      </c>
      <c r="D20" s="33" t="s">
        <v>36</v>
      </c>
      <c r="E20" s="28">
        <v>0</v>
      </c>
      <c r="F20" s="34">
        <v>0.05</v>
      </c>
      <c r="G20" s="28">
        <v>0</v>
      </c>
      <c r="H20" s="31">
        <f t="shared" ref="H20:H23" si="12">(G20+E20)*C20*(1+F20)</f>
        <v>0</v>
      </c>
      <c r="I20" s="28">
        <v>0</v>
      </c>
      <c r="J20" s="31">
        <f t="shared" ref="J20:J23" si="13">I20*C20</f>
        <v>0</v>
      </c>
      <c r="K20" s="31">
        <f t="shared" ref="K20:K23" si="14">H20+J20</f>
        <v>0</v>
      </c>
      <c r="L20" s="47" t="s">
        <v>60</v>
      </c>
    </row>
    <row r="21" ht="27.95" customHeight="1" spans="1:12">
      <c r="A21" s="26">
        <v>3</v>
      </c>
      <c r="B21" s="26" t="s">
        <v>61</v>
      </c>
      <c r="C21" s="27">
        <f>662-C27</f>
        <v>587</v>
      </c>
      <c r="D21" s="26" t="s">
        <v>36</v>
      </c>
      <c r="E21" s="28">
        <v>0</v>
      </c>
      <c r="F21" s="29">
        <v>0.05</v>
      </c>
      <c r="G21" s="28">
        <v>0</v>
      </c>
      <c r="H21" s="31">
        <f t="shared" si="12"/>
        <v>0</v>
      </c>
      <c r="I21" s="28">
        <v>0</v>
      </c>
      <c r="J21" s="28">
        <f t="shared" si="13"/>
        <v>0</v>
      </c>
      <c r="K21" s="28">
        <f t="shared" si="14"/>
        <v>0</v>
      </c>
      <c r="L21" s="45" t="s">
        <v>62</v>
      </c>
    </row>
    <row r="22" ht="27.95" customHeight="1" spans="1:12">
      <c r="A22" s="26">
        <v>4</v>
      </c>
      <c r="B22" s="26" t="s">
        <v>63</v>
      </c>
      <c r="C22" s="27">
        <f>C21</f>
        <v>587</v>
      </c>
      <c r="D22" s="26" t="s">
        <v>36</v>
      </c>
      <c r="E22" s="28">
        <v>0</v>
      </c>
      <c r="F22" s="29">
        <v>0.05</v>
      </c>
      <c r="G22" s="28">
        <v>0</v>
      </c>
      <c r="H22" s="31">
        <f t="shared" si="12"/>
        <v>0</v>
      </c>
      <c r="I22" s="28">
        <v>0</v>
      </c>
      <c r="J22" s="28">
        <f t="shared" si="13"/>
        <v>0</v>
      </c>
      <c r="K22" s="28">
        <f t="shared" si="14"/>
        <v>0</v>
      </c>
      <c r="L22" s="45" t="s">
        <v>62</v>
      </c>
    </row>
    <row r="23" ht="27.95" customHeight="1" spans="1:12">
      <c r="A23" s="26">
        <v>5</v>
      </c>
      <c r="B23" s="26" t="s">
        <v>64</v>
      </c>
      <c r="C23" s="27">
        <f>0.9*2.2*3</f>
        <v>5.94</v>
      </c>
      <c r="D23" s="26" t="s">
        <v>36</v>
      </c>
      <c r="E23" s="28">
        <v>0</v>
      </c>
      <c r="F23" s="29">
        <v>0.05</v>
      </c>
      <c r="G23" s="28">
        <v>0</v>
      </c>
      <c r="H23" s="31">
        <f t="shared" si="12"/>
        <v>0</v>
      </c>
      <c r="I23" s="28">
        <v>0</v>
      </c>
      <c r="J23" s="28">
        <f t="shared" si="13"/>
        <v>0</v>
      </c>
      <c r="K23" s="28">
        <f t="shared" si="14"/>
        <v>0</v>
      </c>
      <c r="L23" s="45" t="s">
        <v>65</v>
      </c>
    </row>
    <row r="24" ht="27.95" customHeight="1" spans="1:12">
      <c r="A24" s="26">
        <v>6</v>
      </c>
      <c r="B24" s="33" t="s">
        <v>66</v>
      </c>
      <c r="C24" s="27">
        <f>6.5*3.7</f>
        <v>24.05</v>
      </c>
      <c r="D24" s="26" t="s">
        <v>36</v>
      </c>
      <c r="E24" s="28">
        <v>0</v>
      </c>
      <c r="F24" s="29">
        <v>0</v>
      </c>
      <c r="G24" s="28">
        <v>0</v>
      </c>
      <c r="H24" s="31">
        <f t="shared" ref="H24:H30" si="15">(G24+E24)*C24*(1+F24)</f>
        <v>0</v>
      </c>
      <c r="I24" s="28">
        <v>0</v>
      </c>
      <c r="J24" s="28">
        <f t="shared" ref="J24:J29" si="16">I24*C24</f>
        <v>0</v>
      </c>
      <c r="K24" s="28">
        <f t="shared" si="2"/>
        <v>0</v>
      </c>
      <c r="L24" s="47" t="s">
        <v>67</v>
      </c>
    </row>
    <row r="25" ht="27.95" customHeight="1" spans="1:12">
      <c r="A25" s="26">
        <v>7</v>
      </c>
      <c r="B25" s="33" t="s">
        <v>68</v>
      </c>
      <c r="C25" s="27">
        <f>12*3</f>
        <v>36</v>
      </c>
      <c r="D25" s="26" t="s">
        <v>44</v>
      </c>
      <c r="E25" s="28">
        <v>0</v>
      </c>
      <c r="F25" s="29">
        <v>0</v>
      </c>
      <c r="G25" s="28">
        <v>0</v>
      </c>
      <c r="H25" s="31">
        <f t="shared" si="15"/>
        <v>0</v>
      </c>
      <c r="I25" s="28">
        <v>0</v>
      </c>
      <c r="J25" s="28">
        <f t="shared" si="16"/>
        <v>0</v>
      </c>
      <c r="K25" s="28">
        <f t="shared" ref="K25" si="17">H25+J25</f>
        <v>0</v>
      </c>
      <c r="L25" s="47" t="s">
        <v>69</v>
      </c>
    </row>
    <row r="26" ht="27.95" customHeight="1" spans="1:12">
      <c r="A26" s="26">
        <v>8</v>
      </c>
      <c r="B26" s="33" t="s">
        <v>70</v>
      </c>
      <c r="C26" s="27">
        <v>65.4</v>
      </c>
      <c r="D26" s="26" t="s">
        <v>36</v>
      </c>
      <c r="E26" s="28">
        <v>0</v>
      </c>
      <c r="F26" s="29">
        <v>0</v>
      </c>
      <c r="G26" s="28">
        <v>0</v>
      </c>
      <c r="H26" s="31">
        <f t="shared" si="15"/>
        <v>0</v>
      </c>
      <c r="I26" s="28">
        <v>0</v>
      </c>
      <c r="J26" s="28">
        <f t="shared" si="16"/>
        <v>0</v>
      </c>
      <c r="K26" s="28">
        <f t="shared" ref="K26" si="18">H26+J26</f>
        <v>0</v>
      </c>
      <c r="L26" s="47" t="s">
        <v>71</v>
      </c>
    </row>
    <row r="27" ht="27.95" customHeight="1" spans="1:12">
      <c r="A27" s="26">
        <v>9</v>
      </c>
      <c r="B27" s="33" t="s">
        <v>72</v>
      </c>
      <c r="C27" s="27">
        <f>1.5*50</f>
        <v>75</v>
      </c>
      <c r="D27" s="26" t="s">
        <v>36</v>
      </c>
      <c r="E27" s="28">
        <v>0</v>
      </c>
      <c r="F27" s="29">
        <v>0.05</v>
      </c>
      <c r="G27" s="28">
        <v>0</v>
      </c>
      <c r="H27" s="31">
        <f t="shared" si="15"/>
        <v>0</v>
      </c>
      <c r="I27" s="28">
        <v>0</v>
      </c>
      <c r="J27" s="28">
        <f t="shared" si="16"/>
        <v>0</v>
      </c>
      <c r="K27" s="28">
        <f t="shared" si="2"/>
        <v>0</v>
      </c>
      <c r="L27" s="47" t="s">
        <v>73</v>
      </c>
    </row>
    <row r="28" ht="27.95" customHeight="1" spans="1:12">
      <c r="A28" s="26">
        <v>10</v>
      </c>
      <c r="B28" s="33" t="s">
        <v>74</v>
      </c>
      <c r="C28" s="27">
        <v>32.8</v>
      </c>
      <c r="D28" s="26" t="s">
        <v>44</v>
      </c>
      <c r="E28" s="28">
        <v>0</v>
      </c>
      <c r="F28" s="29">
        <v>0</v>
      </c>
      <c r="G28" s="28">
        <v>0</v>
      </c>
      <c r="H28" s="31">
        <f t="shared" si="15"/>
        <v>0</v>
      </c>
      <c r="I28" s="28">
        <v>0</v>
      </c>
      <c r="J28" s="28">
        <f t="shared" si="16"/>
        <v>0</v>
      </c>
      <c r="K28" s="28">
        <f t="shared" si="2"/>
        <v>0</v>
      </c>
      <c r="L28" s="47" t="s">
        <v>75</v>
      </c>
    </row>
    <row r="29" ht="27.95" customHeight="1" spans="1:12">
      <c r="A29" s="26">
        <v>11</v>
      </c>
      <c r="B29" s="33" t="s">
        <v>76</v>
      </c>
      <c r="C29" s="27">
        <v>12</v>
      </c>
      <c r="D29" s="26" t="s">
        <v>44</v>
      </c>
      <c r="E29" s="28">
        <v>0</v>
      </c>
      <c r="F29" s="29">
        <v>0</v>
      </c>
      <c r="G29" s="28">
        <v>0</v>
      </c>
      <c r="H29" s="31">
        <f t="shared" si="15"/>
        <v>0</v>
      </c>
      <c r="I29" s="28">
        <v>0</v>
      </c>
      <c r="J29" s="28">
        <f t="shared" si="16"/>
        <v>0</v>
      </c>
      <c r="K29" s="28">
        <f t="shared" ref="K29:K32" si="19">H29+J29</f>
        <v>0</v>
      </c>
      <c r="L29" s="47" t="s">
        <v>76</v>
      </c>
    </row>
    <row r="30" ht="27.95" customHeight="1" spans="1:12">
      <c r="A30" s="26">
        <v>12</v>
      </c>
      <c r="B30" s="33" t="s">
        <v>77</v>
      </c>
      <c r="C30" s="27">
        <f>8.2*3</f>
        <v>24.6</v>
      </c>
      <c r="D30" s="26" t="s">
        <v>36</v>
      </c>
      <c r="E30" s="28">
        <v>0</v>
      </c>
      <c r="F30" s="29">
        <v>0</v>
      </c>
      <c r="G30" s="28">
        <v>0</v>
      </c>
      <c r="H30" s="31">
        <f t="shared" si="15"/>
        <v>0</v>
      </c>
      <c r="I30" s="28">
        <v>0</v>
      </c>
      <c r="J30" s="28">
        <f t="shared" ref="J30:J32" si="20">I30*C30</f>
        <v>0</v>
      </c>
      <c r="K30" s="28">
        <f t="shared" si="19"/>
        <v>0</v>
      </c>
      <c r="L30" s="45" t="s">
        <v>78</v>
      </c>
    </row>
    <row r="31" ht="27.95" customHeight="1" spans="1:12">
      <c r="A31" s="26">
        <v>13</v>
      </c>
      <c r="B31" s="33" t="s">
        <v>79</v>
      </c>
      <c r="C31" s="27">
        <v>1</v>
      </c>
      <c r="D31" s="26" t="s">
        <v>80</v>
      </c>
      <c r="E31" s="28">
        <v>0</v>
      </c>
      <c r="F31" s="32">
        <v>0.05</v>
      </c>
      <c r="G31" s="28">
        <v>0</v>
      </c>
      <c r="H31" s="28">
        <f>(E31+G31)</f>
        <v>0</v>
      </c>
      <c r="I31" s="28">
        <v>0</v>
      </c>
      <c r="J31" s="28">
        <f t="shared" si="20"/>
        <v>0</v>
      </c>
      <c r="K31" s="28">
        <f t="shared" si="19"/>
        <v>0</v>
      </c>
      <c r="L31" s="45" t="s">
        <v>81</v>
      </c>
    </row>
    <row r="32" s="15" customFormat="1" ht="27.95" customHeight="1" spans="1:12">
      <c r="A32" s="26">
        <v>14</v>
      </c>
      <c r="B32" s="26" t="s">
        <v>82</v>
      </c>
      <c r="C32" s="27">
        <v>1</v>
      </c>
      <c r="D32" s="26" t="s">
        <v>80</v>
      </c>
      <c r="E32" s="28">
        <v>0</v>
      </c>
      <c r="F32" s="32">
        <v>0</v>
      </c>
      <c r="G32" s="28">
        <v>0</v>
      </c>
      <c r="H32" s="28">
        <f>(E32+G32)</f>
        <v>0</v>
      </c>
      <c r="I32" s="28">
        <v>0</v>
      </c>
      <c r="J32" s="28">
        <f t="shared" si="20"/>
        <v>0</v>
      </c>
      <c r="K32" s="28">
        <f t="shared" si="19"/>
        <v>0</v>
      </c>
      <c r="L32" s="45" t="s">
        <v>83</v>
      </c>
    </row>
    <row r="33" s="15" customFormat="1" ht="27.95" customHeight="1" spans="1:12">
      <c r="A33" s="26">
        <v>15</v>
      </c>
      <c r="B33" s="26" t="s">
        <v>84</v>
      </c>
      <c r="C33" s="27">
        <v>3.2</v>
      </c>
      <c r="D33" s="26" t="s">
        <v>36</v>
      </c>
      <c r="E33" s="28">
        <v>0</v>
      </c>
      <c r="F33" s="29">
        <v>0.05</v>
      </c>
      <c r="G33" s="28">
        <v>0</v>
      </c>
      <c r="H33" s="28">
        <f t="shared" ref="H33" si="21">(G33+E33)*C33*(1+F33)</f>
        <v>0</v>
      </c>
      <c r="I33" s="28">
        <v>0</v>
      </c>
      <c r="J33" s="28">
        <f t="shared" ref="J33" si="22">I33*C33</f>
        <v>0</v>
      </c>
      <c r="K33" s="28">
        <f t="shared" ref="K33" si="23">H33+J33</f>
        <v>0</v>
      </c>
      <c r="L33" s="45" t="s">
        <v>73</v>
      </c>
    </row>
    <row r="34" s="15" customFormat="1" ht="27.95" customHeight="1" spans="1:12">
      <c r="A34" s="26">
        <v>16</v>
      </c>
      <c r="B34" s="26" t="s">
        <v>85</v>
      </c>
      <c r="C34" s="27">
        <v>19.5</v>
      </c>
      <c r="D34" s="26" t="s">
        <v>36</v>
      </c>
      <c r="E34" s="28">
        <v>0</v>
      </c>
      <c r="F34" s="29">
        <v>0</v>
      </c>
      <c r="G34" s="28">
        <v>0</v>
      </c>
      <c r="H34" s="28">
        <f t="shared" ref="H34" si="24">(G34+E34)*C34*(1+F34)</f>
        <v>0</v>
      </c>
      <c r="I34" s="28">
        <v>0</v>
      </c>
      <c r="J34" s="28">
        <f t="shared" ref="J34:J35" si="25">I34*C34</f>
        <v>0</v>
      </c>
      <c r="K34" s="28">
        <f t="shared" ref="K34:K35" si="26">H34+J34</f>
        <v>0</v>
      </c>
      <c r="L34" s="45"/>
    </row>
    <row r="35" s="15" customFormat="1" ht="27.95" customHeight="1" spans="1:12">
      <c r="A35" s="26">
        <v>17</v>
      </c>
      <c r="B35" s="26" t="s">
        <v>86</v>
      </c>
      <c r="C35" s="27">
        <v>1</v>
      </c>
      <c r="D35" s="26" t="s">
        <v>80</v>
      </c>
      <c r="E35" s="28">
        <v>0</v>
      </c>
      <c r="F35" s="32">
        <v>0.05</v>
      </c>
      <c r="G35" s="28">
        <v>0</v>
      </c>
      <c r="H35" s="28">
        <f>(E35+G35)</f>
        <v>0</v>
      </c>
      <c r="I35" s="28">
        <v>0</v>
      </c>
      <c r="J35" s="28">
        <f t="shared" si="25"/>
        <v>0</v>
      </c>
      <c r="K35" s="28">
        <f t="shared" si="26"/>
        <v>0</v>
      </c>
      <c r="L35" s="45" t="s">
        <v>81</v>
      </c>
    </row>
    <row r="36" ht="27.95" customHeight="1" spans="1:12">
      <c r="A36" s="26"/>
      <c r="B36" s="26" t="s">
        <v>48</v>
      </c>
      <c r="C36" s="27"/>
      <c r="D36" s="26"/>
      <c r="E36" s="28"/>
      <c r="F36" s="29"/>
      <c r="G36" s="30"/>
      <c r="H36" s="31"/>
      <c r="I36" s="44"/>
      <c r="J36" s="28"/>
      <c r="K36" s="28">
        <f>SUM(K19:K35)</f>
        <v>0</v>
      </c>
      <c r="L36" s="47"/>
    </row>
    <row r="37" ht="27.95" customHeight="1" spans="1:12">
      <c r="A37" s="35"/>
      <c r="B37" s="35" t="s">
        <v>87</v>
      </c>
      <c r="C37" s="36"/>
      <c r="D37" s="35"/>
      <c r="E37" s="37"/>
      <c r="F37" s="37"/>
      <c r="G37" s="38"/>
      <c r="H37" s="39"/>
      <c r="I37" s="48"/>
      <c r="J37" s="39"/>
      <c r="K37" s="49">
        <f>K36+K17+K12</f>
        <v>0</v>
      </c>
      <c r="L37" s="50"/>
    </row>
    <row r="38" ht="27.95" customHeight="1" spans="1:12">
      <c r="A38" s="22" t="s">
        <v>88</v>
      </c>
      <c r="B38" s="23"/>
      <c r="C38" s="23"/>
      <c r="D38" s="23"/>
      <c r="E38" s="24"/>
      <c r="F38" s="23"/>
      <c r="G38" s="23"/>
      <c r="H38" s="23"/>
      <c r="I38" s="23"/>
      <c r="J38" s="23"/>
      <c r="K38" s="23"/>
      <c r="L38" s="23"/>
    </row>
    <row r="39" ht="27.95" customHeight="1" spans="1:12">
      <c r="A39" s="22" t="s">
        <v>89</v>
      </c>
      <c r="B39" s="22"/>
      <c r="C39" s="22"/>
      <c r="D39" s="22"/>
      <c r="E39" s="40"/>
      <c r="F39" s="22"/>
      <c r="G39" s="22"/>
      <c r="H39" s="22"/>
      <c r="I39" s="22"/>
      <c r="J39" s="22"/>
      <c r="K39" s="22"/>
      <c r="L39" s="22"/>
    </row>
    <row r="40" ht="27.95" customHeight="1" spans="1:12">
      <c r="A40" s="26">
        <v>1</v>
      </c>
      <c r="B40" s="26" t="s">
        <v>90</v>
      </c>
      <c r="C40" s="27">
        <v>1</v>
      </c>
      <c r="D40" s="26" t="s">
        <v>80</v>
      </c>
      <c r="E40" s="28">
        <v>0</v>
      </c>
      <c r="F40" s="29">
        <v>0</v>
      </c>
      <c r="G40" s="30">
        <v>0</v>
      </c>
      <c r="H40" s="31">
        <f t="shared" ref="H40:H51" si="27">(G40+E40)*C40*(1+F40)</f>
        <v>0</v>
      </c>
      <c r="I40" s="44">
        <v>0</v>
      </c>
      <c r="J40" s="28">
        <f t="shared" ref="J40:J51" si="28">I40*C40</f>
        <v>0</v>
      </c>
      <c r="K40" s="28">
        <f t="shared" ref="K40:K51" si="29">H40+J40</f>
        <v>0</v>
      </c>
      <c r="L40" s="47" t="s">
        <v>91</v>
      </c>
    </row>
    <row r="41" ht="27.95" customHeight="1" spans="1:12">
      <c r="A41" s="26">
        <v>2</v>
      </c>
      <c r="B41" s="26" t="s">
        <v>92</v>
      </c>
      <c r="C41" s="27">
        <f>360*6</f>
        <v>2160</v>
      </c>
      <c r="D41" s="26" t="s">
        <v>44</v>
      </c>
      <c r="E41" s="28">
        <v>0</v>
      </c>
      <c r="F41" s="29">
        <v>0.05</v>
      </c>
      <c r="G41" s="30">
        <v>0</v>
      </c>
      <c r="H41" s="31">
        <f t="shared" si="27"/>
        <v>0</v>
      </c>
      <c r="I41" s="44">
        <v>0</v>
      </c>
      <c r="J41" s="28">
        <f t="shared" si="28"/>
        <v>0</v>
      </c>
      <c r="K41" s="28">
        <f t="shared" si="29"/>
        <v>0</v>
      </c>
      <c r="L41" s="45" t="s">
        <v>93</v>
      </c>
    </row>
    <row r="42" ht="27.95" customHeight="1" spans="1:12">
      <c r="A42" s="26">
        <v>3</v>
      </c>
      <c r="B42" s="26" t="s">
        <v>94</v>
      </c>
      <c r="C42" s="27">
        <f>360*2.5</f>
        <v>900</v>
      </c>
      <c r="D42" s="26" t="s">
        <v>44</v>
      </c>
      <c r="E42" s="28">
        <v>0</v>
      </c>
      <c r="F42" s="29">
        <v>0.05</v>
      </c>
      <c r="G42" s="30">
        <v>0</v>
      </c>
      <c r="H42" s="31">
        <f t="shared" si="27"/>
        <v>0</v>
      </c>
      <c r="I42" s="44">
        <v>0</v>
      </c>
      <c r="J42" s="28">
        <f t="shared" si="28"/>
        <v>0</v>
      </c>
      <c r="K42" s="28">
        <f t="shared" si="29"/>
        <v>0</v>
      </c>
      <c r="L42" s="45" t="s">
        <v>95</v>
      </c>
    </row>
    <row r="43" ht="27.95" customHeight="1" spans="1:12">
      <c r="A43" s="26">
        <v>4</v>
      </c>
      <c r="B43" s="33" t="s">
        <v>96</v>
      </c>
      <c r="C43" s="41">
        <f>360*2</f>
        <v>720</v>
      </c>
      <c r="D43" s="26" t="s">
        <v>44</v>
      </c>
      <c r="E43" s="28">
        <v>0</v>
      </c>
      <c r="F43" s="29">
        <v>0.05</v>
      </c>
      <c r="G43" s="30">
        <v>0</v>
      </c>
      <c r="H43" s="31">
        <f t="shared" si="27"/>
        <v>0</v>
      </c>
      <c r="I43" s="44">
        <v>0</v>
      </c>
      <c r="J43" s="28">
        <f t="shared" si="28"/>
        <v>0</v>
      </c>
      <c r="K43" s="28">
        <f t="shared" si="29"/>
        <v>0</v>
      </c>
      <c r="L43" s="47" t="s">
        <v>97</v>
      </c>
    </row>
    <row r="44" ht="27.95" customHeight="1" spans="1:12">
      <c r="A44" s="26">
        <v>5</v>
      </c>
      <c r="B44" s="33" t="s">
        <v>98</v>
      </c>
      <c r="C44" s="41">
        <v>48</v>
      </c>
      <c r="D44" s="33" t="s">
        <v>99</v>
      </c>
      <c r="E44" s="28">
        <v>0</v>
      </c>
      <c r="F44" s="29">
        <v>0</v>
      </c>
      <c r="G44" s="30">
        <v>0</v>
      </c>
      <c r="H44" s="31">
        <f t="shared" si="27"/>
        <v>0</v>
      </c>
      <c r="I44" s="44">
        <v>0</v>
      </c>
      <c r="J44" s="28">
        <f t="shared" si="28"/>
        <v>0</v>
      </c>
      <c r="K44" s="28">
        <f t="shared" si="29"/>
        <v>0</v>
      </c>
      <c r="L44" s="45" t="s">
        <v>100</v>
      </c>
    </row>
    <row r="45" ht="27.95" customHeight="1" spans="1:12">
      <c r="A45" s="26">
        <v>6</v>
      </c>
      <c r="B45" s="33" t="s">
        <v>101</v>
      </c>
      <c r="C45" s="41">
        <v>22</v>
      </c>
      <c r="D45" s="33" t="s">
        <v>99</v>
      </c>
      <c r="E45" s="28">
        <v>0</v>
      </c>
      <c r="F45" s="29">
        <v>0</v>
      </c>
      <c r="G45" s="30">
        <v>0</v>
      </c>
      <c r="H45" s="31">
        <f t="shared" si="27"/>
        <v>0</v>
      </c>
      <c r="I45" s="44">
        <v>0</v>
      </c>
      <c r="J45" s="28">
        <f t="shared" si="28"/>
        <v>0</v>
      </c>
      <c r="K45" s="28">
        <f t="shared" si="29"/>
        <v>0</v>
      </c>
      <c r="L45" s="45" t="s">
        <v>100</v>
      </c>
    </row>
    <row r="46" ht="27.95" customHeight="1" spans="1:12">
      <c r="A46" s="26">
        <v>7</v>
      </c>
      <c r="B46" s="33" t="s">
        <v>102</v>
      </c>
      <c r="C46" s="41">
        <v>52</v>
      </c>
      <c r="D46" s="33" t="s">
        <v>99</v>
      </c>
      <c r="E46" s="28">
        <v>0</v>
      </c>
      <c r="F46" s="29">
        <v>0</v>
      </c>
      <c r="G46" s="30">
        <v>0</v>
      </c>
      <c r="H46" s="31">
        <f t="shared" si="27"/>
        <v>0</v>
      </c>
      <c r="I46" s="44">
        <v>0</v>
      </c>
      <c r="J46" s="28">
        <f t="shared" si="28"/>
        <v>0</v>
      </c>
      <c r="K46" s="28">
        <f t="shared" si="29"/>
        <v>0</v>
      </c>
      <c r="L46" s="47" t="s">
        <v>103</v>
      </c>
    </row>
    <row r="47" ht="27.95" customHeight="1" spans="1:12">
      <c r="A47" s="26">
        <v>8</v>
      </c>
      <c r="B47" s="33" t="s">
        <v>104</v>
      </c>
      <c r="C47" s="41">
        <v>35</v>
      </c>
      <c r="D47" s="26" t="s">
        <v>44</v>
      </c>
      <c r="E47" s="28">
        <v>0</v>
      </c>
      <c r="F47" s="29">
        <v>0</v>
      </c>
      <c r="G47" s="30">
        <v>0</v>
      </c>
      <c r="H47" s="31">
        <f t="shared" si="27"/>
        <v>0</v>
      </c>
      <c r="I47" s="44">
        <v>0</v>
      </c>
      <c r="J47" s="28">
        <f t="shared" si="28"/>
        <v>0</v>
      </c>
      <c r="K47" s="28">
        <f t="shared" si="29"/>
        <v>0</v>
      </c>
      <c r="L47" s="47" t="s">
        <v>105</v>
      </c>
    </row>
    <row r="48" ht="27.95" customHeight="1" spans="1:12">
      <c r="A48" s="26">
        <v>9</v>
      </c>
      <c r="B48" s="33" t="s">
        <v>106</v>
      </c>
      <c r="C48" s="41">
        <v>12</v>
      </c>
      <c r="D48" s="33" t="s">
        <v>99</v>
      </c>
      <c r="E48" s="28">
        <v>0</v>
      </c>
      <c r="F48" s="29">
        <v>0</v>
      </c>
      <c r="G48" s="30">
        <v>0</v>
      </c>
      <c r="H48" s="31">
        <f t="shared" si="27"/>
        <v>0</v>
      </c>
      <c r="I48" s="44">
        <v>0</v>
      </c>
      <c r="J48" s="28">
        <f t="shared" si="28"/>
        <v>0</v>
      </c>
      <c r="K48" s="28">
        <f t="shared" ref="K48" si="30">H48+J48</f>
        <v>0</v>
      </c>
      <c r="L48" s="47" t="s">
        <v>107</v>
      </c>
    </row>
    <row r="49" ht="27.95" customHeight="1" spans="1:12">
      <c r="A49" s="26">
        <v>10</v>
      </c>
      <c r="B49" s="33" t="s">
        <v>108</v>
      </c>
      <c r="C49" s="41">
        <v>80</v>
      </c>
      <c r="D49" s="26" t="s">
        <v>44</v>
      </c>
      <c r="E49" s="28">
        <v>0</v>
      </c>
      <c r="F49" s="29">
        <v>0</v>
      </c>
      <c r="G49" s="30">
        <v>0</v>
      </c>
      <c r="H49" s="31">
        <f t="shared" si="27"/>
        <v>0</v>
      </c>
      <c r="I49" s="44">
        <v>0</v>
      </c>
      <c r="J49" s="28">
        <f t="shared" si="28"/>
        <v>0</v>
      </c>
      <c r="K49" s="28">
        <f t="shared" si="29"/>
        <v>0</v>
      </c>
      <c r="L49" s="47" t="s">
        <v>109</v>
      </c>
    </row>
    <row r="50" ht="27.95" customHeight="1" spans="1:12">
      <c r="A50" s="26">
        <v>11</v>
      </c>
      <c r="B50" s="33" t="s">
        <v>110</v>
      </c>
      <c r="C50" s="41">
        <v>12</v>
      </c>
      <c r="D50" s="26" t="s">
        <v>44</v>
      </c>
      <c r="E50" s="28">
        <v>0</v>
      </c>
      <c r="F50" s="29">
        <v>0</v>
      </c>
      <c r="G50" s="30">
        <v>0</v>
      </c>
      <c r="H50" s="31">
        <f t="shared" si="27"/>
        <v>0</v>
      </c>
      <c r="I50" s="44">
        <v>0</v>
      </c>
      <c r="J50" s="28">
        <f t="shared" si="28"/>
        <v>0</v>
      </c>
      <c r="K50" s="28">
        <f t="shared" ref="K50" si="31">H50+J50</f>
        <v>0</v>
      </c>
      <c r="L50" s="47" t="s">
        <v>111</v>
      </c>
    </row>
    <row r="51" ht="27.95" customHeight="1" spans="1:12">
      <c r="A51" s="26">
        <v>12</v>
      </c>
      <c r="B51" s="33" t="s">
        <v>112</v>
      </c>
      <c r="C51" s="41">
        <v>4</v>
      </c>
      <c r="D51" s="33" t="s">
        <v>99</v>
      </c>
      <c r="E51" s="28">
        <v>0</v>
      </c>
      <c r="F51" s="29">
        <v>0</v>
      </c>
      <c r="G51" s="30">
        <v>0</v>
      </c>
      <c r="H51" s="31">
        <f t="shared" si="27"/>
        <v>0</v>
      </c>
      <c r="I51" s="44">
        <v>0</v>
      </c>
      <c r="J51" s="28">
        <f t="shared" si="28"/>
        <v>0</v>
      </c>
      <c r="K51" s="28">
        <f t="shared" si="29"/>
        <v>0</v>
      </c>
      <c r="L51" s="47" t="s">
        <v>113</v>
      </c>
    </row>
    <row r="52" ht="27.95" customHeight="1" spans="1:12">
      <c r="A52" s="26">
        <v>13</v>
      </c>
      <c r="B52" s="33" t="s">
        <v>114</v>
      </c>
      <c r="C52" s="41">
        <v>16</v>
      </c>
      <c r="D52" s="26" t="s">
        <v>44</v>
      </c>
      <c r="E52" s="28">
        <v>0</v>
      </c>
      <c r="F52" s="29">
        <v>0.05</v>
      </c>
      <c r="G52" s="30">
        <v>0</v>
      </c>
      <c r="H52" s="31">
        <f t="shared" ref="H52" si="32">(G52+E52)*C52*(1+F52)</f>
        <v>0</v>
      </c>
      <c r="I52" s="44">
        <v>0</v>
      </c>
      <c r="J52" s="28">
        <f t="shared" ref="J52" si="33">I52*C52</f>
        <v>0</v>
      </c>
      <c r="K52" s="28">
        <f t="shared" ref="K52" si="34">H52+J52</f>
        <v>0</v>
      </c>
      <c r="L52" s="47" t="s">
        <v>115</v>
      </c>
    </row>
    <row r="53" ht="27.95" customHeight="1" spans="1:12">
      <c r="A53" s="26">
        <v>14</v>
      </c>
      <c r="B53" s="33" t="s">
        <v>116</v>
      </c>
      <c r="C53" s="41">
        <v>16</v>
      </c>
      <c r="D53" s="26" t="s">
        <v>44</v>
      </c>
      <c r="E53" s="28">
        <v>0</v>
      </c>
      <c r="F53" s="29">
        <v>0.05</v>
      </c>
      <c r="G53" s="30">
        <v>0</v>
      </c>
      <c r="H53" s="31">
        <f t="shared" ref="H53" si="35">(G53+E53)*C53*(1+F53)</f>
        <v>0</v>
      </c>
      <c r="I53" s="44">
        <v>0</v>
      </c>
      <c r="J53" s="28">
        <f t="shared" ref="J53" si="36">I53*C53</f>
        <v>0</v>
      </c>
      <c r="K53" s="28">
        <f t="shared" ref="K53" si="37">H53+J53</f>
        <v>0</v>
      </c>
      <c r="L53" s="47" t="s">
        <v>117</v>
      </c>
    </row>
    <row r="54" s="15" customFormat="1" ht="27.95" customHeight="1" spans="1:12">
      <c r="A54" s="26">
        <v>15</v>
      </c>
      <c r="B54" s="26" t="s">
        <v>118</v>
      </c>
      <c r="C54" s="27">
        <v>2</v>
      </c>
      <c r="D54" s="26" t="s">
        <v>99</v>
      </c>
      <c r="E54" s="28">
        <v>0</v>
      </c>
      <c r="F54" s="29">
        <v>0</v>
      </c>
      <c r="G54" s="30">
        <v>0</v>
      </c>
      <c r="H54" s="28">
        <f t="shared" ref="H54:H55" si="38">(G54+E54)*C54*(1+F54)</f>
        <v>0</v>
      </c>
      <c r="I54" s="44">
        <v>0</v>
      </c>
      <c r="J54" s="28">
        <f t="shared" ref="J54:J55" si="39">I54*C54</f>
        <v>0</v>
      </c>
      <c r="K54" s="28">
        <f t="shared" ref="K54:K55" si="40">H54+J54</f>
        <v>0</v>
      </c>
      <c r="L54" s="45"/>
    </row>
    <row r="55" s="15" customFormat="1" ht="27.95" customHeight="1" spans="1:12">
      <c r="A55" s="26">
        <v>16</v>
      </c>
      <c r="B55" s="26" t="s">
        <v>119</v>
      </c>
      <c r="C55" s="27">
        <v>2</v>
      </c>
      <c r="D55" s="26" t="s">
        <v>99</v>
      </c>
      <c r="E55" s="28">
        <v>0</v>
      </c>
      <c r="F55" s="29">
        <v>0</v>
      </c>
      <c r="G55" s="30">
        <v>0</v>
      </c>
      <c r="H55" s="28">
        <f t="shared" si="38"/>
        <v>0</v>
      </c>
      <c r="I55" s="44">
        <v>0</v>
      </c>
      <c r="J55" s="28">
        <f t="shared" si="39"/>
        <v>0</v>
      </c>
      <c r="K55" s="28">
        <f t="shared" si="40"/>
        <v>0</v>
      </c>
      <c r="L55" s="45"/>
    </row>
    <row r="56" ht="27.95" customHeight="1" spans="1:12">
      <c r="A56" s="35"/>
      <c r="B56" s="35" t="s">
        <v>48</v>
      </c>
      <c r="C56" s="36"/>
      <c r="D56" s="35"/>
      <c r="E56" s="37"/>
      <c r="F56" s="37"/>
      <c r="G56" s="38"/>
      <c r="H56" s="39"/>
      <c r="I56" s="48"/>
      <c r="J56" s="39"/>
      <c r="K56" s="49">
        <f>SUM(K40:K55)</f>
        <v>0</v>
      </c>
      <c r="L56" s="50"/>
    </row>
    <row r="57" ht="27.95" customHeight="1" spans="1:12">
      <c r="A57" s="22" t="s">
        <v>120</v>
      </c>
      <c r="B57" s="23"/>
      <c r="C57" s="23"/>
      <c r="D57" s="23"/>
      <c r="E57" s="24"/>
      <c r="F57" s="23"/>
      <c r="G57" s="23"/>
      <c r="H57" s="23"/>
      <c r="I57" s="23"/>
      <c r="J57" s="23"/>
      <c r="K57" s="23"/>
      <c r="L57" s="23"/>
    </row>
    <row r="58" ht="27.95" customHeight="1" spans="1:12">
      <c r="A58" s="22" t="s">
        <v>121</v>
      </c>
      <c r="B58" s="22"/>
      <c r="C58" s="22"/>
      <c r="D58" s="22"/>
      <c r="E58" s="40"/>
      <c r="F58" s="22"/>
      <c r="G58" s="22"/>
      <c r="H58" s="22"/>
      <c r="I58" s="22"/>
      <c r="J58" s="22"/>
      <c r="K58" s="22"/>
      <c r="L58" s="22"/>
    </row>
    <row r="59" ht="27.95" customHeight="1" spans="1:12">
      <c r="A59" s="26">
        <v>1</v>
      </c>
      <c r="B59" s="26" t="s">
        <v>122</v>
      </c>
      <c r="C59" s="41">
        <v>1</v>
      </c>
      <c r="D59" s="26" t="s">
        <v>123</v>
      </c>
      <c r="E59" s="28">
        <v>0</v>
      </c>
      <c r="F59" s="29">
        <v>0</v>
      </c>
      <c r="G59" s="30">
        <v>0</v>
      </c>
      <c r="H59" s="31">
        <f t="shared" ref="H59:H66" si="41">(G59+E59)*C59*(1+F59)</f>
        <v>0</v>
      </c>
      <c r="I59" s="44">
        <v>0</v>
      </c>
      <c r="J59" s="28">
        <f t="shared" ref="J59:J66" si="42">I59*C59</f>
        <v>0</v>
      </c>
      <c r="K59" s="28">
        <f t="shared" ref="K59:K66" si="43">H59+J59</f>
        <v>0</v>
      </c>
      <c r="L59" s="45" t="s">
        <v>124</v>
      </c>
    </row>
    <row r="60" ht="27.95" customHeight="1" spans="1:12">
      <c r="A60" s="26">
        <v>2</v>
      </c>
      <c r="B60" s="42" t="s">
        <v>125</v>
      </c>
      <c r="C60" s="27">
        <v>360</v>
      </c>
      <c r="D60" s="26" t="s">
        <v>36</v>
      </c>
      <c r="E60" s="28">
        <v>0</v>
      </c>
      <c r="F60" s="29">
        <v>0</v>
      </c>
      <c r="G60" s="30">
        <v>0</v>
      </c>
      <c r="H60" s="28">
        <f t="shared" si="41"/>
        <v>0</v>
      </c>
      <c r="I60" s="44">
        <v>0</v>
      </c>
      <c r="J60" s="28">
        <f t="shared" si="42"/>
        <v>0</v>
      </c>
      <c r="K60" s="28">
        <f t="shared" si="43"/>
        <v>0</v>
      </c>
      <c r="L60" s="45"/>
    </row>
    <row r="61" ht="27.95" customHeight="1" spans="1:12">
      <c r="A61" s="26">
        <v>3</v>
      </c>
      <c r="B61" s="42" t="s">
        <v>126</v>
      </c>
      <c r="C61" s="27">
        <v>360</v>
      </c>
      <c r="D61" s="26" t="s">
        <v>36</v>
      </c>
      <c r="E61" s="28">
        <v>0</v>
      </c>
      <c r="F61" s="29">
        <v>0</v>
      </c>
      <c r="G61" s="30">
        <v>0</v>
      </c>
      <c r="H61" s="28">
        <f t="shared" si="41"/>
        <v>0</v>
      </c>
      <c r="I61" s="44">
        <v>0</v>
      </c>
      <c r="J61" s="28">
        <f t="shared" si="42"/>
        <v>0</v>
      </c>
      <c r="K61" s="28">
        <f t="shared" si="43"/>
        <v>0</v>
      </c>
      <c r="L61" s="45" t="s">
        <v>127</v>
      </c>
    </row>
    <row r="62" ht="27.95" customHeight="1" spans="1:12">
      <c r="A62" s="26">
        <v>4</v>
      </c>
      <c r="B62" s="26" t="s">
        <v>128</v>
      </c>
      <c r="C62" s="27">
        <v>360</v>
      </c>
      <c r="D62" s="26" t="s">
        <v>36</v>
      </c>
      <c r="E62" s="28">
        <v>0</v>
      </c>
      <c r="F62" s="29">
        <v>0</v>
      </c>
      <c r="G62" s="30">
        <v>0</v>
      </c>
      <c r="H62" s="31">
        <f t="shared" si="41"/>
        <v>0</v>
      </c>
      <c r="I62" s="44">
        <v>0</v>
      </c>
      <c r="J62" s="28">
        <f t="shared" si="42"/>
        <v>0</v>
      </c>
      <c r="K62" s="28">
        <f t="shared" si="43"/>
        <v>0</v>
      </c>
      <c r="L62" s="45" t="s">
        <v>129</v>
      </c>
    </row>
    <row r="63" ht="27.95" customHeight="1" spans="1:12">
      <c r="A63" s="26">
        <v>5</v>
      </c>
      <c r="B63" s="26" t="s">
        <v>130</v>
      </c>
      <c r="C63" s="41">
        <v>0</v>
      </c>
      <c r="D63" s="33" t="s">
        <v>123</v>
      </c>
      <c r="E63" s="28">
        <v>0</v>
      </c>
      <c r="F63" s="29">
        <v>0</v>
      </c>
      <c r="G63" s="30">
        <v>100</v>
      </c>
      <c r="H63" s="31">
        <f t="shared" si="41"/>
        <v>0</v>
      </c>
      <c r="I63" s="44">
        <v>0</v>
      </c>
      <c r="J63" s="28">
        <f t="shared" si="42"/>
        <v>0</v>
      </c>
      <c r="K63" s="28">
        <f t="shared" si="43"/>
        <v>0</v>
      </c>
      <c r="L63" s="47" t="s">
        <v>131</v>
      </c>
    </row>
    <row r="64" ht="27.95" customHeight="1" spans="1:12">
      <c r="A64" s="26">
        <v>6</v>
      </c>
      <c r="B64" s="26" t="s">
        <v>132</v>
      </c>
      <c r="C64" s="41">
        <v>1</v>
      </c>
      <c r="D64" s="33" t="s">
        <v>123</v>
      </c>
      <c r="E64" s="28">
        <v>0</v>
      </c>
      <c r="F64" s="29">
        <v>0</v>
      </c>
      <c r="G64" s="30">
        <v>0</v>
      </c>
      <c r="H64" s="31">
        <f t="shared" si="41"/>
        <v>0</v>
      </c>
      <c r="I64" s="44">
        <v>0</v>
      </c>
      <c r="J64" s="28">
        <f t="shared" si="42"/>
        <v>0</v>
      </c>
      <c r="K64" s="28">
        <f t="shared" si="43"/>
        <v>0</v>
      </c>
      <c r="L64" s="47" t="s">
        <v>133</v>
      </c>
    </row>
    <row r="65" ht="27.95" customHeight="1" spans="1:12">
      <c r="A65" s="26">
        <v>7</v>
      </c>
      <c r="B65" s="26" t="s">
        <v>134</v>
      </c>
      <c r="C65" s="41">
        <v>1</v>
      </c>
      <c r="D65" s="33" t="s">
        <v>123</v>
      </c>
      <c r="E65" s="28">
        <v>0</v>
      </c>
      <c r="F65" s="29">
        <v>0</v>
      </c>
      <c r="G65" s="30">
        <v>0</v>
      </c>
      <c r="H65" s="31">
        <f t="shared" si="41"/>
        <v>0</v>
      </c>
      <c r="I65" s="44">
        <v>0</v>
      </c>
      <c r="J65" s="28">
        <f t="shared" si="42"/>
        <v>0</v>
      </c>
      <c r="K65" s="28">
        <f t="shared" si="43"/>
        <v>0</v>
      </c>
      <c r="L65" s="45" t="s">
        <v>135</v>
      </c>
    </row>
    <row r="66" ht="27.95" customHeight="1" spans="1:12">
      <c r="A66" s="26">
        <v>8</v>
      </c>
      <c r="B66" s="26" t="s">
        <v>136</v>
      </c>
      <c r="C66" s="41">
        <v>1</v>
      </c>
      <c r="D66" s="26" t="s">
        <v>123</v>
      </c>
      <c r="E66" s="28">
        <v>0</v>
      </c>
      <c r="F66" s="29">
        <v>0</v>
      </c>
      <c r="G66" s="30">
        <v>0</v>
      </c>
      <c r="H66" s="31">
        <f t="shared" si="41"/>
        <v>0</v>
      </c>
      <c r="I66" s="44">
        <v>0</v>
      </c>
      <c r="J66" s="28">
        <f t="shared" si="42"/>
        <v>0</v>
      </c>
      <c r="K66" s="28">
        <f t="shared" si="43"/>
        <v>0</v>
      </c>
      <c r="L66" s="45" t="s">
        <v>137</v>
      </c>
    </row>
    <row r="67" ht="27.95" customHeight="1" spans="1:12">
      <c r="A67" s="35"/>
      <c r="B67" s="35" t="s">
        <v>48</v>
      </c>
      <c r="C67" s="36"/>
      <c r="D67" s="35"/>
      <c r="E67" s="35"/>
      <c r="F67" s="37"/>
      <c r="G67" s="38"/>
      <c r="H67" s="39"/>
      <c r="I67" s="48"/>
      <c r="J67" s="39"/>
      <c r="K67" s="49">
        <f>SUM(K59:K66)</f>
        <v>0</v>
      </c>
      <c r="L67" s="50"/>
    </row>
    <row r="68" ht="27.95" customHeight="1" spans="1:12">
      <c r="A68" s="51"/>
      <c r="B68" s="52"/>
      <c r="C68" s="53"/>
      <c r="D68" s="52"/>
      <c r="E68" s="54"/>
      <c r="F68" s="51"/>
      <c r="G68" s="55"/>
      <c r="H68" s="56"/>
      <c r="I68" s="58"/>
      <c r="J68" s="56"/>
      <c r="K68" s="51"/>
      <c r="L68" s="16"/>
    </row>
    <row r="69" ht="27.95" customHeight="1" spans="1:12">
      <c r="A69" s="22" t="s">
        <v>138</v>
      </c>
      <c r="B69" s="23"/>
      <c r="C69" s="23"/>
      <c r="D69" s="23"/>
      <c r="E69" s="57"/>
      <c r="F69" s="23"/>
      <c r="G69" s="23"/>
      <c r="H69" s="23"/>
      <c r="I69" s="23"/>
      <c r="J69" s="23"/>
      <c r="K69" s="23"/>
      <c r="L69" s="23"/>
    </row>
    <row r="70" ht="27.95" customHeight="1" spans="1:12">
      <c r="A70" s="22" t="s">
        <v>139</v>
      </c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</row>
    <row r="71" ht="27.95" customHeight="1" spans="1:12">
      <c r="A71" s="26">
        <v>1</v>
      </c>
      <c r="B71" s="26" t="s">
        <v>140</v>
      </c>
      <c r="C71" s="27"/>
      <c r="D71" s="26"/>
      <c r="E71" s="28"/>
      <c r="F71" s="29"/>
      <c r="G71" s="30"/>
      <c r="H71" s="31"/>
      <c r="I71" s="59"/>
      <c r="J71" s="28"/>
      <c r="K71" s="59">
        <f>K37++K56+K67</f>
        <v>0</v>
      </c>
      <c r="L71" s="45"/>
    </row>
    <row r="72" ht="27.95" customHeight="1" spans="1:12">
      <c r="A72" s="26">
        <v>2</v>
      </c>
      <c r="B72" s="26" t="s">
        <v>141</v>
      </c>
      <c r="C72" s="27"/>
      <c r="D72" s="26"/>
      <c r="E72" s="28"/>
      <c r="F72" s="29"/>
      <c r="G72" s="30"/>
      <c r="H72" s="31"/>
      <c r="I72" s="59"/>
      <c r="J72" s="28"/>
      <c r="K72" s="59">
        <f>K71*6%</f>
        <v>0</v>
      </c>
      <c r="L72" s="45"/>
    </row>
    <row r="73" ht="27.95" customHeight="1" spans="1:12">
      <c r="A73" s="26">
        <v>3</v>
      </c>
      <c r="B73" s="26" t="s">
        <v>142</v>
      </c>
      <c r="C73" s="27"/>
      <c r="D73" s="26"/>
      <c r="E73" s="28"/>
      <c r="F73" s="29"/>
      <c r="G73" s="30"/>
      <c r="H73" s="31"/>
      <c r="I73" s="44"/>
      <c r="J73" s="28"/>
      <c r="K73" s="59">
        <f>K71+K72</f>
        <v>0</v>
      </c>
      <c r="L73" s="45"/>
    </row>
  </sheetData>
  <mergeCells count="12">
    <mergeCell ref="A1:L1"/>
    <mergeCell ref="A2:L2"/>
    <mergeCell ref="A4:L4"/>
    <mergeCell ref="A5:L5"/>
    <mergeCell ref="A13:L13"/>
    <mergeCell ref="A18:L18"/>
    <mergeCell ref="A38:L38"/>
    <mergeCell ref="A39:L39"/>
    <mergeCell ref="A57:L57"/>
    <mergeCell ref="A58:L58"/>
    <mergeCell ref="A69:L69"/>
    <mergeCell ref="A70:L70"/>
  </mergeCells>
  <pageMargins left="0.7" right="0.7" top="0.75" bottom="0.75" header="0.3" footer="0.3"/>
  <pageSetup paperSize="9" scale="77" fitToHeight="0" orientation="landscape"/>
  <headerFooter>
    <oddFooter>&amp;R&amp;"宋体,常规"上海晟晟建筑装饰工程有限公司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workbookViewId="0">
      <selection activeCell="A1" sqref="A1:G1"/>
    </sheetView>
  </sheetViews>
  <sheetFormatPr defaultColWidth="9" defaultRowHeight="14.25" outlineLevelRow="7"/>
  <cols>
    <col min="2" max="2" width="28.4247787610619" customWidth="1"/>
    <col min="3" max="3" width="11.283185840708" customWidth="1"/>
    <col min="4" max="4" width="12.5663716814159" customWidth="1"/>
    <col min="5" max="5" width="11" customWidth="1"/>
    <col min="6" max="6" width="13.141592920354" customWidth="1"/>
    <col min="7" max="7" width="36.7079646017699" customWidth="1"/>
  </cols>
  <sheetData>
    <row r="1" ht="39.95" customHeight="1" spans="1:12">
      <c r="A1" s="1" t="s">
        <v>143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</row>
    <row r="2" ht="27.95" customHeight="1" spans="1:7">
      <c r="A2" s="3" t="s">
        <v>7</v>
      </c>
      <c r="B2" s="3" t="s">
        <v>144</v>
      </c>
      <c r="C2" s="3" t="s">
        <v>25</v>
      </c>
      <c r="D2" s="3" t="s">
        <v>145</v>
      </c>
      <c r="E2" s="3" t="s">
        <v>146</v>
      </c>
      <c r="F2" s="3" t="s">
        <v>32</v>
      </c>
      <c r="G2" s="3" t="s">
        <v>10</v>
      </c>
    </row>
    <row r="3" ht="27.95" customHeight="1" spans="1:7">
      <c r="A3" s="4">
        <v>1</v>
      </c>
      <c r="B3" s="5" t="s">
        <v>147</v>
      </c>
      <c r="C3" s="4" t="s">
        <v>36</v>
      </c>
      <c r="D3" s="6">
        <v>360</v>
      </c>
      <c r="E3" s="7">
        <v>0</v>
      </c>
      <c r="F3" s="4">
        <f>D3*E3</f>
        <v>0</v>
      </c>
      <c r="G3" s="8" t="s">
        <v>148</v>
      </c>
    </row>
    <row r="4" ht="27.95" customHeight="1" spans="1:7">
      <c r="A4" s="9">
        <v>2</v>
      </c>
      <c r="B4" s="10" t="s">
        <v>140</v>
      </c>
      <c r="C4" s="10"/>
      <c r="D4" s="10"/>
      <c r="E4" s="10"/>
      <c r="F4" s="11">
        <f>F3</f>
        <v>0</v>
      </c>
      <c r="G4" s="12"/>
    </row>
    <row r="5" ht="27.95" customHeight="1" spans="1:7">
      <c r="A5" s="4">
        <v>3</v>
      </c>
      <c r="B5" s="10" t="s">
        <v>149</v>
      </c>
      <c r="C5" s="10"/>
      <c r="D5" s="10"/>
      <c r="E5" s="10"/>
      <c r="F5" s="11"/>
      <c r="G5" s="12"/>
    </row>
    <row r="6" ht="27.95" customHeight="1" spans="1:7">
      <c r="A6" s="9">
        <v>4</v>
      </c>
      <c r="B6" s="10" t="s">
        <v>150</v>
      </c>
      <c r="C6" s="10"/>
      <c r="D6" s="10"/>
      <c r="E6" s="10"/>
      <c r="F6" s="11">
        <f>F4*0.09</f>
        <v>0</v>
      </c>
      <c r="G6" s="12"/>
    </row>
    <row r="7" ht="27.95" customHeight="1" spans="1:7">
      <c r="A7" s="4">
        <v>5</v>
      </c>
      <c r="B7" s="10" t="s">
        <v>32</v>
      </c>
      <c r="C7" s="10"/>
      <c r="D7" s="10"/>
      <c r="E7" s="10"/>
      <c r="F7" s="11">
        <f>SUM(F4:F6)</f>
        <v>0</v>
      </c>
      <c r="G7" s="12"/>
    </row>
    <row r="8" ht="27.95" customHeight="1" spans="1:7">
      <c r="A8" s="9">
        <v>6</v>
      </c>
      <c r="B8" s="10" t="s">
        <v>151</v>
      </c>
      <c r="C8" s="13"/>
      <c r="D8" s="13"/>
      <c r="E8" s="13"/>
      <c r="F8" s="11">
        <v>0</v>
      </c>
      <c r="G8" s="14"/>
    </row>
  </sheetData>
  <mergeCells count="2">
    <mergeCell ref="A1:G1"/>
    <mergeCell ref="G3:G8"/>
  </mergeCells>
  <pageMargins left="0.786805555555556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报价汇总</vt:lpstr>
      <vt:lpstr>预算</vt:lpstr>
      <vt:lpstr>设计费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Test Document</dc:title>
  <dc:subject>Office 2007 XLSX Test Document</dc:subject>
  <dc:creator>Maarten Balliauw</dc:creator>
  <cp:keywords>office 2007 openxml php</cp:keywords>
  <cp:lastModifiedBy>陈晓雯</cp:lastModifiedBy>
  <dcterms:created xsi:type="dcterms:W3CDTF">2008-12-03T18:06:00Z</dcterms:created>
  <cp:lastPrinted>2023-04-21T12:06:00Z</cp:lastPrinted>
  <dcterms:modified xsi:type="dcterms:W3CDTF">2023-08-03T04:05:08Z</dcterms:modified>
  <cp:category>Test result file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98C01198A94C49B381634344880ECD3D</vt:lpwstr>
  </property>
  <property fmtid="{D5CDD505-2E9C-101B-9397-08002B2CF9AE}" pid="3" name="KSOProductBuildVer">
    <vt:lpwstr>2052-12.1.0.15120</vt:lpwstr>
  </property>
</Properties>
</file>